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0" windowWidth="15195" windowHeight="8685" activeTab="2"/>
  </bookViews>
  <sheets>
    <sheet name="ZARZADZANIE_LM" sheetId="1" r:id="rId1"/>
    <sheet name="ZARZADZANIE_ZJiŚ" sheetId="2" r:id="rId2"/>
    <sheet name="ZARZADZANIE_ZGTiH" sheetId="3" r:id="rId3"/>
  </sheets>
  <definedNames>
    <definedName name="_xlnm.Print_Area" localSheetId="2">'ZARZADZANIE_ZGTiH'!$A$1:$S$204</definedName>
    <definedName name="_xlnm.Print_Area" localSheetId="1">'ZARZADZANIE_ZJiŚ'!$A$1:$S$196</definedName>
  </definedNames>
  <calcPr fullCalcOnLoad="1"/>
</workbook>
</file>

<file path=xl/sharedStrings.xml><?xml version="1.0" encoding="utf-8"?>
<sst xmlns="http://schemas.openxmlformats.org/spreadsheetml/2006/main" count="868" uniqueCount="199">
  <si>
    <t>Łączna liczba godzin w programie studenta</t>
  </si>
  <si>
    <t xml:space="preserve">Rok I  </t>
  </si>
  <si>
    <t>Ogółem</t>
  </si>
  <si>
    <t>Przedmiot</t>
  </si>
  <si>
    <t>Punkty ECTS</t>
  </si>
  <si>
    <t>Godziny dydaktyczne</t>
  </si>
  <si>
    <t>Uwagi</t>
  </si>
  <si>
    <t>Egzam.</t>
  </si>
  <si>
    <t>W</t>
  </si>
  <si>
    <t>Ć</t>
  </si>
  <si>
    <t>L</t>
  </si>
  <si>
    <t>Język obcy I</t>
  </si>
  <si>
    <t>Mikroekonomia</t>
  </si>
  <si>
    <t>Matematyka</t>
  </si>
  <si>
    <t>Technologia informacyjna</t>
  </si>
  <si>
    <t>Filozofia</t>
  </si>
  <si>
    <t>Prawo</t>
  </si>
  <si>
    <t>RAZEM</t>
  </si>
  <si>
    <t xml:space="preserve">Rok II </t>
  </si>
  <si>
    <t>Makroekonomia</t>
  </si>
  <si>
    <t>Statystyka opisowa</t>
  </si>
  <si>
    <t>Praktyka zawodowa</t>
  </si>
  <si>
    <t>Rok III</t>
  </si>
  <si>
    <t>Lp.</t>
  </si>
  <si>
    <t>Analiza danych</t>
  </si>
  <si>
    <t>Międzynarodowe stosunki gospodarcze</t>
  </si>
  <si>
    <t>Rachunkowość finansowa</t>
  </si>
  <si>
    <t>Badania marketingowe</t>
  </si>
  <si>
    <t>udział w %</t>
  </si>
  <si>
    <t>udział %</t>
  </si>
  <si>
    <t>wykłady</t>
  </si>
  <si>
    <t>ćwiczenia</t>
  </si>
  <si>
    <t>laboratoria</t>
  </si>
  <si>
    <t>%</t>
  </si>
  <si>
    <t>Kierunek: ZARZĄDZANIE</t>
  </si>
  <si>
    <t>Zarządzanie jakością</t>
  </si>
  <si>
    <t>Podstawy zarządzania</t>
  </si>
  <si>
    <t>Podstawy jakości życia i zrównoważonego rozwoju</t>
  </si>
  <si>
    <t>Nauka o organizacji</t>
  </si>
  <si>
    <t>Zachowania organizacyjne</t>
  </si>
  <si>
    <t>Zarządzanie środowiskiem</t>
  </si>
  <si>
    <t>Finanse</t>
  </si>
  <si>
    <t>Procesy informacyjne w zarządzaniu</t>
  </si>
  <si>
    <t>Zarządzanie ryzykiem</t>
  </si>
  <si>
    <t>Zarządzanie innowacjami</t>
  </si>
  <si>
    <t>Strategie rozwoju organizacji</t>
  </si>
  <si>
    <t>Zarządzanie zasobami ludzkimi</t>
  </si>
  <si>
    <t>Zarządzanie międzynarodowe</t>
  </si>
  <si>
    <t>Zarządzanie wiedzą</t>
  </si>
  <si>
    <t>Podstawy marketingu</t>
  </si>
  <si>
    <t>Finanse przedsiębiorstwa</t>
  </si>
  <si>
    <t>Zarządzanie projektami</t>
  </si>
  <si>
    <t>Nowoczesne formy marketingu</t>
  </si>
  <si>
    <t>Zarządzanie małym przedsiębiorstwem</t>
  </si>
  <si>
    <t>ECTS</t>
  </si>
  <si>
    <t>Studia niestacjonarne I stopnia</t>
  </si>
  <si>
    <t xml:space="preserve">Ekonometria </t>
  </si>
  <si>
    <t>Zarządzanie przestrzenią</t>
  </si>
  <si>
    <t>Kształtowanie wizerunku przedsiębiorstwa</t>
  </si>
  <si>
    <t>Razem godziny w semestrze</t>
  </si>
  <si>
    <t>Analiza ekonomiczna</t>
  </si>
  <si>
    <t>Organizacja pracy</t>
  </si>
  <si>
    <t>Razem</t>
  </si>
  <si>
    <t>Podstawy logistyki</t>
  </si>
  <si>
    <t>Przedmioty specjalnościowe</t>
  </si>
  <si>
    <t>w</t>
  </si>
  <si>
    <t>ćw.</t>
  </si>
  <si>
    <t>lab.</t>
  </si>
  <si>
    <t>Specjalność: Zarządzanie Jakością i Środowiskiem</t>
  </si>
  <si>
    <t>Specjalność: Zarządzanie Gospodarką Turystyczną i Hotelarstwem</t>
  </si>
  <si>
    <t>JO</t>
  </si>
  <si>
    <t>1, 2</t>
  </si>
  <si>
    <t>Specjalność: –</t>
  </si>
  <si>
    <t>* student wybiera jeden wykład w ramach specjalności</t>
  </si>
  <si>
    <t>Informatyka w zarządzaniu</t>
  </si>
  <si>
    <t>PK</t>
  </si>
  <si>
    <t>PS</t>
  </si>
  <si>
    <t>Współdziałanie gospodarcze przedsiębiorstw</t>
  </si>
  <si>
    <t>12a</t>
  </si>
  <si>
    <t>12b</t>
  </si>
  <si>
    <t>13a</t>
  </si>
  <si>
    <t>13b</t>
  </si>
  <si>
    <t>14a</t>
  </si>
  <si>
    <t>14b</t>
  </si>
  <si>
    <t>RAZEM (a)</t>
  </si>
  <si>
    <t>RAZEM (b)</t>
  </si>
  <si>
    <t>Razem godziny w semestrze (a)</t>
  </si>
  <si>
    <t>Razem godziny w semestrze (b)</t>
  </si>
  <si>
    <t>Do wyboru (co najmniej 30%)</t>
  </si>
  <si>
    <t>a</t>
  </si>
  <si>
    <t>b</t>
  </si>
  <si>
    <t>Zarządzanie Jakością i Środowiskiem (a, a)</t>
  </si>
  <si>
    <t>Zarządzanie Jakością i Środowiskiem (a, b)</t>
  </si>
  <si>
    <t>Zarządzanie Jakością i Środowiskiem (b, b)</t>
  </si>
  <si>
    <t>Zarządzanie Jakością i Środowiskiem (średnia)</t>
  </si>
  <si>
    <t>Zarządzanie Gospodarką Turystyczną i Hotelarstwem (a, a)</t>
  </si>
  <si>
    <t>Zarządzanie Gospodarką Turystyczną i Hotelarstwem (a, b)</t>
  </si>
  <si>
    <t>Zarządzanie Gospodarką Turystyczną i Hotelarstwem (b, a)</t>
  </si>
  <si>
    <t>Zarządzanie Gospodarką Turystyczną i Hotelarstwem (b, b)</t>
  </si>
  <si>
    <t>Zarządzanie Gospodarką Turystyczną i Hotelarstwem (średnia)</t>
  </si>
  <si>
    <t>do wyboru z pary 13a i 13b</t>
  </si>
  <si>
    <t>do wyboru z pary 12a i 12b</t>
  </si>
  <si>
    <t>do wyboru z pary 14a i 14b</t>
  </si>
  <si>
    <t>Zarządzanie łańcuchem dostaw</t>
  </si>
  <si>
    <t>Analiza strategiczna sektorów</t>
  </si>
  <si>
    <t>Ekonomika i polityka transportu</t>
  </si>
  <si>
    <t>Restrukturyzacja przedsiębiorstw</t>
  </si>
  <si>
    <t>Logistyka zaopatrzenia</t>
  </si>
  <si>
    <t>Zarządzanie produkcją</t>
  </si>
  <si>
    <t>Wykład do wyboru*</t>
  </si>
  <si>
    <t>Koszty i efektywność systemów logistycznych</t>
  </si>
  <si>
    <t>Zarządzanie projektami logistycznymi</t>
  </si>
  <si>
    <t>Informatyka w logistyce przedsiębiorstw</t>
  </si>
  <si>
    <t>Firma symulacyjna</t>
  </si>
  <si>
    <t>Logistyka miejska</t>
  </si>
  <si>
    <t>Strategie logistyczne</t>
  </si>
  <si>
    <t>Logistyka dystrybucji</t>
  </si>
  <si>
    <t>Ekonomika turystyki</t>
  </si>
  <si>
    <t>Ekonomika handlu i usług</t>
  </si>
  <si>
    <t>Kanon krajoznawczy</t>
  </si>
  <si>
    <t>Elementy teorii konsumpcji</t>
  </si>
  <si>
    <t>Zagospodarowanie turystyczne kraju</t>
  </si>
  <si>
    <t>Hotelarstwo</t>
  </si>
  <si>
    <t>Międzynarodowe sieci hotelowe</t>
  </si>
  <si>
    <t>Badanie rynku turystycznego</t>
  </si>
  <si>
    <t>Elementy teorii gastronomii</t>
  </si>
  <si>
    <t>Prawno-finansowe aspekty turystyki</t>
  </si>
  <si>
    <t>Marketing usług</t>
  </si>
  <si>
    <t>Zarządzanie jakością w turystyce</t>
  </si>
  <si>
    <t>Systemy informacji rynkowej w turystyce</t>
  </si>
  <si>
    <t>Funkcjonowanie uzdrowisk</t>
  </si>
  <si>
    <t>Ochrona praw konsumenta</t>
  </si>
  <si>
    <t>Systemy zarządzania jakością i środowiskiem</t>
  </si>
  <si>
    <t>Przyrodnicze, prawne i etyczne podstawy ochrony środowiska</t>
  </si>
  <si>
    <t>Ekonomia środowiska</t>
  </si>
  <si>
    <t>Metody doskonalenia systemów zarządzania</t>
  </si>
  <si>
    <t>Prośrodowiskowe zarządzanie organizacją</t>
  </si>
  <si>
    <t>Analiza wskaźnikowa i benchmarking</t>
  </si>
  <si>
    <t>Audity jakości i środowiska</t>
  </si>
  <si>
    <t>Finanse i rachunkowość środowiska</t>
  </si>
  <si>
    <t>Zarządzanie zrównoważonym rozwojem</t>
  </si>
  <si>
    <t>Marketing ekologiczny i modele konsumpcji</t>
  </si>
  <si>
    <t>Analiza kosztów i korzyści</t>
  </si>
  <si>
    <t>Plan studiów na rok akad. 2012/2013</t>
  </si>
  <si>
    <t>RAZEM ECTS (145+35)</t>
  </si>
  <si>
    <t>Zarządzanie Jakością i Środowiskiem  (b, a)</t>
  </si>
  <si>
    <t>S3</t>
  </si>
  <si>
    <t>S4</t>
  </si>
  <si>
    <t>S1</t>
  </si>
  <si>
    <t>S2</t>
  </si>
  <si>
    <t>S5</t>
  </si>
  <si>
    <t>S6</t>
  </si>
  <si>
    <t>Zal. przedm. w semestrze</t>
  </si>
  <si>
    <t>Zal. z oceną</t>
  </si>
  <si>
    <t>Zal. bez oceny</t>
  </si>
  <si>
    <t>Ogółem w roku</t>
  </si>
  <si>
    <t>ECTS - przedmioty na kierunku</t>
  </si>
  <si>
    <t>3 tygodnie - S4</t>
  </si>
  <si>
    <t>ECTS - przedmioty na specjalności</t>
  </si>
  <si>
    <t>ECTS - przedmioty na kierunku (145)</t>
  </si>
  <si>
    <t>ECTS - przedmioty na specjalności (35)</t>
  </si>
  <si>
    <t>Przedmiot do wyboru</t>
  </si>
  <si>
    <t>Specjalność: Logistyka menedżerska</t>
  </si>
  <si>
    <t>Plan studiów na rok akad. 2013/2014</t>
  </si>
  <si>
    <t>Plan studiów na rok akad. 2014/2015</t>
  </si>
  <si>
    <t>Logistyka menedżerska (a, a)</t>
  </si>
  <si>
    <t>Logistyka menedżerska (a, b)</t>
  </si>
  <si>
    <t>Logistyka menedżerska (b, a)</t>
  </si>
  <si>
    <t>Logistyka menedżerska (b, b)</t>
  </si>
  <si>
    <t>Logistyka menedżerska (średnia)</t>
  </si>
  <si>
    <t>Nauki podstawowe</t>
  </si>
  <si>
    <t>Specjalność</t>
  </si>
  <si>
    <t>Liczba punktów ECTS, którą student musi uzyskać na zajęciach:</t>
  </si>
  <si>
    <t>a. Wymagających bezpośredniego udziału nauczycieli akademickich i studentów</t>
  </si>
  <si>
    <t>b. Z zakresu nauk podstawowych</t>
  </si>
  <si>
    <t>c. Praktycznych (w tym laboratoryjnych i projektowych)</t>
  </si>
  <si>
    <t>d. Minimalna liczba punktów ECTS, którą student musi uzyskać, realizując moduły kształcenia oferowane na zajęciach ogólnouczelnianych lub na innym kierunku studiów</t>
  </si>
  <si>
    <t>Wykład do wyboru (specjalność)</t>
  </si>
  <si>
    <t>Metody statystyczne w doskonaleniu procesów</t>
  </si>
  <si>
    <t>Zajęcia rekreacyjno-ruchowe</t>
  </si>
  <si>
    <t>Ekologia społeczna</t>
  </si>
  <si>
    <t>Socjologia</t>
  </si>
  <si>
    <t>praktyczny</t>
  </si>
  <si>
    <t>Wydział Ekonomii, Zarządzania i Turystyki</t>
  </si>
  <si>
    <t>Seminarium dyplomowe - licencjackie I</t>
  </si>
  <si>
    <t>Język obcy I / 3</t>
  </si>
  <si>
    <t>Język obcy I / 4</t>
  </si>
  <si>
    <t>Nauka o przedsiębiorstwie turystycznym I</t>
  </si>
  <si>
    <t>Nauka o przedsiębiorstwie turystycznym II</t>
  </si>
  <si>
    <t>Seminarium dyplomowe - licencjackie II</t>
  </si>
  <si>
    <t>Seminarium dyplomowe - licencjackie III</t>
  </si>
  <si>
    <t>15a</t>
  </si>
  <si>
    <t>15b</t>
  </si>
  <si>
    <t>do wyboru z pary 15a i 15b</t>
  </si>
  <si>
    <t>Praktyczne</t>
  </si>
  <si>
    <t>Seminarium dyplomowe - licencjackie</t>
  </si>
  <si>
    <t>e. Minimalną liczbę punktów ECTS, którą student musi uzyskać na zajęciach z wychowania fizycznego</t>
  </si>
  <si>
    <t xml:space="preserve">Załącznik 6 do Uchwały Rady Wydziału nr 22/2013 z 26.04.2013 r. </t>
  </si>
  <si>
    <t>(zmiany w Uchwale nr 19/2012 z dnia 24.02.2012 r., Uchwale nr 60/2012 z 29.06.2012 r. i Uchwale nr 109/2012 z 30.11.2012 r.)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</si>
</sst>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40"/>
      <name val="Arial CE"/>
      <family val="0"/>
    </font>
    <font>
      <sz val="9"/>
      <color indexed="17"/>
      <name val="Arial CE"/>
      <family val="0"/>
    </font>
    <font>
      <b/>
      <sz val="10"/>
      <color indexed="1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B0F0"/>
      <name val="Arial CE"/>
      <family val="0"/>
    </font>
    <font>
      <sz val="10"/>
      <color rgb="FFFF0000"/>
      <name val="Arial CE"/>
      <family val="0"/>
    </font>
    <font>
      <sz val="10"/>
      <color rgb="FF00B050"/>
      <name val="Arial CE"/>
      <family val="0"/>
    </font>
    <font>
      <sz val="9"/>
      <color rgb="FF00B050"/>
      <name val="Arial CE"/>
      <family val="0"/>
    </font>
    <font>
      <b/>
      <sz val="10"/>
      <color rgb="FF00B05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33" borderId="1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shrinkToFi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wrapText="1"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0" fontId="49" fillId="0" borderId="10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3"/>
  <sheetViews>
    <sheetView view="pageBreakPreview" zoomScale="60" zoomScalePageLayoutView="0" workbookViewId="0" topLeftCell="A148">
      <selection activeCell="A1" sqref="A1:O2"/>
    </sheetView>
  </sheetViews>
  <sheetFormatPr defaultColWidth="9.00390625" defaultRowHeight="12.75"/>
  <cols>
    <col min="1" max="1" width="3.25390625" style="0" customWidth="1"/>
    <col min="2" max="2" width="33.125" style="0" customWidth="1"/>
    <col min="3" max="3" width="9.00390625" style="0" customWidth="1"/>
    <col min="4" max="5" width="8.625" style="0" customWidth="1"/>
    <col min="6" max="6" width="7.25390625" style="0" customWidth="1"/>
    <col min="7" max="8" width="3.75390625" style="0" customWidth="1"/>
    <col min="9" max="10" width="7.25390625" style="0" customWidth="1"/>
    <col min="11" max="15" width="5.75390625" style="0" customWidth="1"/>
    <col min="16" max="16" width="24.25390625" style="0" bestFit="1" customWidth="1"/>
    <col min="17" max="17" width="10.25390625" style="0" bestFit="1" customWidth="1"/>
  </cols>
  <sheetData>
    <row r="1" s="52" customFormat="1" ht="15.75">
      <c r="A1" s="52" t="s">
        <v>197</v>
      </c>
    </row>
    <row r="2" spans="1:14" ht="12.75">
      <c r="A2" s="15"/>
      <c r="B2" s="15" t="s">
        <v>198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3" ht="12.75">
      <c r="B3" s="15" t="s">
        <v>143</v>
      </c>
      <c r="D3" s="15"/>
      <c r="E3" s="20" t="s">
        <v>28</v>
      </c>
      <c r="F3" s="20" t="s">
        <v>0</v>
      </c>
      <c r="G3" s="20"/>
      <c r="H3" s="20"/>
      <c r="I3" s="20"/>
      <c r="J3" s="15"/>
      <c r="K3" s="15"/>
      <c r="L3" s="15"/>
      <c r="M3" s="15"/>
    </row>
    <row r="4" spans="2:13" ht="12.75">
      <c r="B4" t="s">
        <v>183</v>
      </c>
      <c r="D4" s="15"/>
      <c r="E4" s="43">
        <f>I4/I7</f>
        <v>0.48009950248756217</v>
      </c>
      <c r="F4" s="20" t="s">
        <v>30</v>
      </c>
      <c r="G4" s="20"/>
      <c r="H4" s="20"/>
      <c r="I4" s="20">
        <f>J25+M25</f>
        <v>193</v>
      </c>
      <c r="J4" s="15"/>
      <c r="K4" s="15"/>
      <c r="L4" s="15"/>
      <c r="M4" s="15"/>
    </row>
    <row r="5" spans="2:13" ht="12.75">
      <c r="B5" t="s">
        <v>55</v>
      </c>
      <c r="D5" s="15"/>
      <c r="E5" s="43">
        <f>I5/I7</f>
        <v>0.44527363184079605</v>
      </c>
      <c r="F5" s="20" t="s">
        <v>31</v>
      </c>
      <c r="G5" s="20"/>
      <c r="H5" s="20"/>
      <c r="I5" s="20">
        <f>K25+N25</f>
        <v>179</v>
      </c>
      <c r="J5" s="15"/>
      <c r="K5" s="15"/>
      <c r="L5" s="15"/>
      <c r="M5" s="15"/>
    </row>
    <row r="6" spans="2:13" ht="12.75">
      <c r="B6" t="s">
        <v>1</v>
      </c>
      <c r="D6" s="15"/>
      <c r="E6" s="43">
        <f>I6/I7</f>
        <v>0.07462686567164178</v>
      </c>
      <c r="F6" s="20" t="s">
        <v>32</v>
      </c>
      <c r="G6" s="20"/>
      <c r="H6" s="20"/>
      <c r="I6" s="20">
        <f>L25+O25</f>
        <v>30</v>
      </c>
      <c r="J6" s="15"/>
      <c r="K6" s="15"/>
      <c r="L6" s="15"/>
      <c r="M6" s="15"/>
    </row>
    <row r="7" spans="2:13" ht="12.75">
      <c r="B7" t="s">
        <v>34</v>
      </c>
      <c r="D7" s="15"/>
      <c r="E7" s="43">
        <f>SUM(E4:E6)</f>
        <v>1</v>
      </c>
      <c r="F7" s="20" t="s">
        <v>2</v>
      </c>
      <c r="G7" s="20"/>
      <c r="H7" s="20"/>
      <c r="I7" s="20">
        <f>SUM(I4:I6)</f>
        <v>402</v>
      </c>
      <c r="J7" s="15"/>
      <c r="K7" s="15"/>
      <c r="L7" s="15"/>
      <c r="M7" s="15"/>
    </row>
    <row r="8" spans="2:13" ht="12.75">
      <c r="B8" t="s">
        <v>72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6" ht="12.75" customHeight="1">
      <c r="A9" s="150" t="s">
        <v>23</v>
      </c>
      <c r="B9" s="150" t="s">
        <v>3</v>
      </c>
      <c r="C9" s="151" t="s">
        <v>152</v>
      </c>
      <c r="D9" s="151"/>
      <c r="E9" s="151"/>
      <c r="F9" s="159" t="s">
        <v>4</v>
      </c>
      <c r="G9" s="160"/>
      <c r="H9" s="161"/>
      <c r="I9" s="151" t="s">
        <v>5</v>
      </c>
      <c r="J9" s="150"/>
      <c r="K9" s="150"/>
      <c r="L9" s="150"/>
      <c r="M9" s="150"/>
      <c r="N9" s="150"/>
      <c r="O9" s="150"/>
      <c r="P9" s="139" t="s">
        <v>6</v>
      </c>
    </row>
    <row r="10" spans="1:16" s="1" customFormat="1" ht="12.75" customHeight="1">
      <c r="A10" s="150"/>
      <c r="B10" s="154"/>
      <c r="C10" s="134" t="s">
        <v>7</v>
      </c>
      <c r="D10" s="145" t="s">
        <v>153</v>
      </c>
      <c r="E10" s="145" t="s">
        <v>154</v>
      </c>
      <c r="F10" s="134" t="s">
        <v>62</v>
      </c>
      <c r="G10" s="134" t="s">
        <v>148</v>
      </c>
      <c r="H10" s="134" t="s">
        <v>149</v>
      </c>
      <c r="I10" s="145" t="s">
        <v>155</v>
      </c>
      <c r="J10" s="142" t="s">
        <v>148</v>
      </c>
      <c r="K10" s="143"/>
      <c r="L10" s="144"/>
      <c r="M10" s="142" t="s">
        <v>149</v>
      </c>
      <c r="N10" s="143"/>
      <c r="O10" s="144"/>
      <c r="P10" s="140"/>
    </row>
    <row r="11" spans="1:16" s="1" customFormat="1" ht="12.75">
      <c r="A11" s="150"/>
      <c r="B11" s="154"/>
      <c r="C11" s="135"/>
      <c r="D11" s="146"/>
      <c r="E11" s="146"/>
      <c r="F11" s="135"/>
      <c r="G11" s="135"/>
      <c r="H11" s="135"/>
      <c r="I11" s="146"/>
      <c r="J11" s="50" t="s">
        <v>8</v>
      </c>
      <c r="K11" s="51" t="s">
        <v>9</v>
      </c>
      <c r="L11" s="51" t="s">
        <v>10</v>
      </c>
      <c r="M11" s="51" t="s">
        <v>8</v>
      </c>
      <c r="N11" s="51" t="s">
        <v>9</v>
      </c>
      <c r="O11" s="51" t="s">
        <v>10</v>
      </c>
      <c r="P11" s="141"/>
    </row>
    <row r="12" spans="1:16" s="29" customFormat="1" ht="12.75">
      <c r="A12" s="112">
        <v>1</v>
      </c>
      <c r="B12" s="112" t="s">
        <v>12</v>
      </c>
      <c r="C12" s="113">
        <v>1</v>
      </c>
      <c r="D12" s="113">
        <v>1</v>
      </c>
      <c r="E12" s="113"/>
      <c r="F12" s="114">
        <f>G12+H12</f>
        <v>7</v>
      </c>
      <c r="G12" s="113">
        <v>7</v>
      </c>
      <c r="H12" s="113"/>
      <c r="I12" s="113">
        <v>45</v>
      </c>
      <c r="J12" s="114">
        <v>15</v>
      </c>
      <c r="K12" s="114">
        <v>30</v>
      </c>
      <c r="L12" s="114">
        <v>0</v>
      </c>
      <c r="M12" s="114">
        <v>0</v>
      </c>
      <c r="N12" s="114">
        <v>0</v>
      </c>
      <c r="O12" s="114">
        <v>0</v>
      </c>
      <c r="P12" s="28"/>
    </row>
    <row r="13" spans="1:16" s="29" customFormat="1" ht="12.75">
      <c r="A13" s="112">
        <v>2</v>
      </c>
      <c r="B13" s="112" t="s">
        <v>13</v>
      </c>
      <c r="C13" s="114">
        <v>1</v>
      </c>
      <c r="D13" s="113">
        <v>1</v>
      </c>
      <c r="E13" s="114"/>
      <c r="F13" s="114">
        <f aca="true" t="shared" si="0" ref="F13:F23">G13+H13</f>
        <v>7</v>
      </c>
      <c r="G13" s="114">
        <v>7</v>
      </c>
      <c r="H13" s="114"/>
      <c r="I13" s="114">
        <v>45</v>
      </c>
      <c r="J13" s="114">
        <v>15</v>
      </c>
      <c r="K13" s="114">
        <v>30</v>
      </c>
      <c r="L13" s="114">
        <v>0</v>
      </c>
      <c r="M13" s="114">
        <v>0</v>
      </c>
      <c r="N13" s="114">
        <v>0</v>
      </c>
      <c r="O13" s="114">
        <v>0</v>
      </c>
      <c r="P13" s="28"/>
    </row>
    <row r="14" spans="1:16" s="29" customFormat="1" ht="12.75">
      <c r="A14" s="112">
        <v>3</v>
      </c>
      <c r="B14" s="112" t="s">
        <v>16</v>
      </c>
      <c r="C14" s="114"/>
      <c r="D14" s="113">
        <v>2</v>
      </c>
      <c r="E14" s="114"/>
      <c r="F14" s="114">
        <f t="shared" si="0"/>
        <v>7</v>
      </c>
      <c r="G14" s="114"/>
      <c r="H14" s="114">
        <v>7</v>
      </c>
      <c r="I14" s="114">
        <v>34</v>
      </c>
      <c r="J14" s="114">
        <v>0</v>
      </c>
      <c r="K14" s="114">
        <v>0</v>
      </c>
      <c r="L14" s="114">
        <v>0</v>
      </c>
      <c r="M14" s="114">
        <v>34</v>
      </c>
      <c r="N14" s="114">
        <v>0</v>
      </c>
      <c r="O14" s="114">
        <v>0</v>
      </c>
      <c r="P14" s="28"/>
    </row>
    <row r="15" spans="1:16" s="29" customFormat="1" ht="12.75">
      <c r="A15" s="112">
        <v>4</v>
      </c>
      <c r="B15" s="112" t="s">
        <v>36</v>
      </c>
      <c r="C15" s="114">
        <v>1</v>
      </c>
      <c r="D15" s="113">
        <v>1</v>
      </c>
      <c r="E15" s="114"/>
      <c r="F15" s="114">
        <f t="shared" si="0"/>
        <v>8</v>
      </c>
      <c r="G15" s="114">
        <v>8</v>
      </c>
      <c r="H15" s="114"/>
      <c r="I15" s="114">
        <v>60</v>
      </c>
      <c r="J15" s="114">
        <v>30</v>
      </c>
      <c r="K15" s="114">
        <v>30</v>
      </c>
      <c r="L15" s="114">
        <v>0</v>
      </c>
      <c r="M15" s="114">
        <v>0</v>
      </c>
      <c r="N15" s="114">
        <v>0</v>
      </c>
      <c r="O15" s="114">
        <v>0</v>
      </c>
      <c r="P15" s="28"/>
    </row>
    <row r="16" spans="1:16" s="27" customFormat="1" ht="12.75">
      <c r="A16" s="25">
        <v>5</v>
      </c>
      <c r="B16" s="25" t="s">
        <v>35</v>
      </c>
      <c r="C16" s="17">
        <v>2</v>
      </c>
      <c r="D16" s="17">
        <v>2</v>
      </c>
      <c r="E16" s="17"/>
      <c r="F16" s="17">
        <f t="shared" si="0"/>
        <v>7</v>
      </c>
      <c r="G16" s="17"/>
      <c r="H16" s="17">
        <v>7</v>
      </c>
      <c r="I16" s="17">
        <v>30</v>
      </c>
      <c r="J16" s="17">
        <v>0</v>
      </c>
      <c r="K16" s="17">
        <v>0</v>
      </c>
      <c r="L16" s="17">
        <v>0</v>
      </c>
      <c r="M16" s="17">
        <v>15</v>
      </c>
      <c r="N16" s="17">
        <v>15</v>
      </c>
      <c r="O16" s="17">
        <v>0</v>
      </c>
      <c r="P16" s="25"/>
    </row>
    <row r="17" spans="1:16" s="31" customFormat="1" ht="12.75">
      <c r="A17" s="112">
        <v>6</v>
      </c>
      <c r="B17" s="112" t="s">
        <v>15</v>
      </c>
      <c r="C17" s="114"/>
      <c r="D17" s="113">
        <v>1</v>
      </c>
      <c r="E17" s="114"/>
      <c r="F17" s="114">
        <f t="shared" si="0"/>
        <v>3</v>
      </c>
      <c r="G17" s="114">
        <v>3</v>
      </c>
      <c r="H17" s="114"/>
      <c r="I17" s="114">
        <v>30</v>
      </c>
      <c r="J17" s="114">
        <v>30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30"/>
    </row>
    <row r="18" spans="1:16" s="31" customFormat="1" ht="12.75">
      <c r="A18" s="112">
        <v>7</v>
      </c>
      <c r="B18" s="112" t="s">
        <v>181</v>
      </c>
      <c r="C18" s="114"/>
      <c r="D18" s="113">
        <v>2</v>
      </c>
      <c r="E18" s="114"/>
      <c r="F18" s="114">
        <v>2</v>
      </c>
      <c r="G18" s="114"/>
      <c r="H18" s="114">
        <v>2</v>
      </c>
      <c r="I18" s="114">
        <v>15</v>
      </c>
      <c r="J18" s="114">
        <v>0</v>
      </c>
      <c r="K18" s="114">
        <v>0</v>
      </c>
      <c r="L18" s="114">
        <v>0</v>
      </c>
      <c r="M18" s="114">
        <v>15</v>
      </c>
      <c r="N18" s="114">
        <v>0</v>
      </c>
      <c r="O18" s="114">
        <v>0</v>
      </c>
      <c r="P18" s="30"/>
    </row>
    <row r="19" spans="1:16" s="31" customFormat="1" ht="12.75">
      <c r="A19" s="115">
        <v>8</v>
      </c>
      <c r="B19" s="115" t="s">
        <v>180</v>
      </c>
      <c r="C19" s="116"/>
      <c r="D19" s="117">
        <v>2</v>
      </c>
      <c r="E19" s="116"/>
      <c r="F19" s="116">
        <f t="shared" si="0"/>
        <v>2</v>
      </c>
      <c r="G19" s="116"/>
      <c r="H19" s="116">
        <v>2</v>
      </c>
      <c r="I19" s="116">
        <v>15</v>
      </c>
      <c r="J19" s="116">
        <v>0</v>
      </c>
      <c r="K19" s="116">
        <v>0</v>
      </c>
      <c r="L19" s="116">
        <v>0</v>
      </c>
      <c r="M19" s="116">
        <v>15</v>
      </c>
      <c r="N19" s="116">
        <v>0</v>
      </c>
      <c r="O19" s="116">
        <v>0</v>
      </c>
      <c r="P19" s="92"/>
    </row>
    <row r="20" spans="1:16" s="31" customFormat="1" ht="12.75">
      <c r="A20" s="25">
        <v>9</v>
      </c>
      <c r="B20" s="25" t="s">
        <v>14</v>
      </c>
      <c r="C20" s="17"/>
      <c r="D20" s="17">
        <v>1</v>
      </c>
      <c r="E20" s="17"/>
      <c r="F20" s="17">
        <f t="shared" si="0"/>
        <v>3</v>
      </c>
      <c r="G20" s="17">
        <v>3</v>
      </c>
      <c r="H20" s="17"/>
      <c r="I20" s="17">
        <v>30</v>
      </c>
      <c r="J20" s="26">
        <v>0</v>
      </c>
      <c r="K20" s="26">
        <v>0</v>
      </c>
      <c r="L20" s="26">
        <v>30</v>
      </c>
      <c r="M20" s="26">
        <v>0</v>
      </c>
      <c r="N20" s="26">
        <v>0</v>
      </c>
      <c r="O20" s="26">
        <v>0</v>
      </c>
      <c r="P20" s="25"/>
    </row>
    <row r="21" spans="1:16" s="27" customFormat="1" ht="12.75">
      <c r="A21" s="25">
        <v>10</v>
      </c>
      <c r="B21" s="118" t="s">
        <v>11</v>
      </c>
      <c r="C21" s="34"/>
      <c r="D21" s="34" t="s">
        <v>71</v>
      </c>
      <c r="E21" s="34"/>
      <c r="F21" s="17">
        <f t="shared" si="0"/>
        <v>4</v>
      </c>
      <c r="G21" s="34">
        <v>2</v>
      </c>
      <c r="H21" s="34">
        <v>2</v>
      </c>
      <c r="I21" s="34">
        <v>44</v>
      </c>
      <c r="J21" s="17">
        <v>0</v>
      </c>
      <c r="K21" s="17">
        <v>22</v>
      </c>
      <c r="L21" s="17">
        <v>0</v>
      </c>
      <c r="M21" s="17">
        <v>0</v>
      </c>
      <c r="N21" s="17">
        <v>22</v>
      </c>
      <c r="O21" s="17">
        <v>0</v>
      </c>
      <c r="P21" s="25"/>
    </row>
    <row r="22" spans="1:16" ht="24">
      <c r="A22" s="24">
        <v>11</v>
      </c>
      <c r="B22" s="77" t="s">
        <v>37</v>
      </c>
      <c r="C22" s="101">
        <v>2</v>
      </c>
      <c r="D22" s="111"/>
      <c r="E22" s="101"/>
      <c r="F22" s="101">
        <f t="shared" si="0"/>
        <v>3</v>
      </c>
      <c r="G22" s="101"/>
      <c r="H22" s="101">
        <v>3</v>
      </c>
      <c r="I22" s="101">
        <v>12</v>
      </c>
      <c r="J22" s="119">
        <v>0</v>
      </c>
      <c r="K22" s="119">
        <v>0</v>
      </c>
      <c r="L22" s="119">
        <v>0</v>
      </c>
      <c r="M22" s="119">
        <v>12</v>
      </c>
      <c r="N22" s="119">
        <v>0</v>
      </c>
      <c r="O22" s="119">
        <v>0</v>
      </c>
      <c r="P22" s="25"/>
    </row>
    <row r="23" spans="1:16" s="1" customFormat="1" ht="12.75">
      <c r="A23" s="3">
        <v>12</v>
      </c>
      <c r="B23" s="3" t="s">
        <v>19</v>
      </c>
      <c r="C23" s="2">
        <v>2</v>
      </c>
      <c r="D23" s="2">
        <v>2</v>
      </c>
      <c r="E23" s="2"/>
      <c r="F23" s="7">
        <f t="shared" si="0"/>
        <v>6</v>
      </c>
      <c r="G23" s="2"/>
      <c r="H23" s="2">
        <v>6</v>
      </c>
      <c r="I23" s="2">
        <v>24</v>
      </c>
      <c r="J23" s="2">
        <v>0</v>
      </c>
      <c r="K23" s="2">
        <v>0</v>
      </c>
      <c r="L23" s="2">
        <v>0</v>
      </c>
      <c r="M23" s="2">
        <v>12</v>
      </c>
      <c r="N23" s="2">
        <v>12</v>
      </c>
      <c r="O23" s="2">
        <v>0</v>
      </c>
      <c r="P23" s="3"/>
    </row>
    <row r="24" spans="1:16" s="1" customFormat="1" ht="12.75">
      <c r="A24" s="3">
        <v>13</v>
      </c>
      <c r="B24" s="3" t="s">
        <v>179</v>
      </c>
      <c r="C24" s="2"/>
      <c r="D24" s="2"/>
      <c r="E24" s="2"/>
      <c r="F24" s="7">
        <v>1</v>
      </c>
      <c r="G24" s="2"/>
      <c r="H24" s="2">
        <v>1</v>
      </c>
      <c r="I24" s="2">
        <v>18</v>
      </c>
      <c r="J24" s="2">
        <v>0</v>
      </c>
      <c r="K24" s="2">
        <v>0</v>
      </c>
      <c r="L24" s="2">
        <v>0</v>
      </c>
      <c r="M24" s="2">
        <v>0</v>
      </c>
      <c r="N24" s="2">
        <v>18</v>
      </c>
      <c r="O24" s="2">
        <v>0</v>
      </c>
      <c r="P24" s="3"/>
    </row>
    <row r="25" spans="1:16" s="13" customFormat="1" ht="12.75">
      <c r="A25" s="11"/>
      <c r="B25" s="11" t="s">
        <v>17</v>
      </c>
      <c r="C25" s="12">
        <f>COUNT(C12:C23)</f>
        <v>6</v>
      </c>
      <c r="D25" s="11"/>
      <c r="E25" s="11"/>
      <c r="F25" s="12">
        <f>SUM(F12:F24)</f>
        <v>60</v>
      </c>
      <c r="G25" s="12">
        <f aca="true" t="shared" si="1" ref="G25:O25">SUM(G12:G24)</f>
        <v>30</v>
      </c>
      <c r="H25" s="12">
        <f t="shared" si="1"/>
        <v>30</v>
      </c>
      <c r="I25" s="12">
        <f t="shared" si="1"/>
        <v>402</v>
      </c>
      <c r="J25" s="12">
        <f t="shared" si="1"/>
        <v>90</v>
      </c>
      <c r="K25" s="12">
        <f t="shared" si="1"/>
        <v>112</v>
      </c>
      <c r="L25" s="12">
        <f t="shared" si="1"/>
        <v>30</v>
      </c>
      <c r="M25" s="12">
        <f t="shared" si="1"/>
        <v>103</v>
      </c>
      <c r="N25" s="12">
        <f t="shared" si="1"/>
        <v>67</v>
      </c>
      <c r="O25" s="12">
        <f t="shared" si="1"/>
        <v>0</v>
      </c>
      <c r="P25" s="11"/>
    </row>
    <row r="26" spans="1:16" s="13" customFormat="1" ht="12.75">
      <c r="A26" s="14"/>
      <c r="B26" s="18" t="s">
        <v>59</v>
      </c>
      <c r="C26" s="19"/>
      <c r="D26" s="19"/>
      <c r="E26" s="19"/>
      <c r="F26" s="19"/>
      <c r="G26" s="19"/>
      <c r="H26" s="19"/>
      <c r="J26" s="158">
        <f>SUM(J25:L25)</f>
        <v>232</v>
      </c>
      <c r="K26" s="158"/>
      <c r="L26" s="158"/>
      <c r="M26" s="158">
        <f>SUM(M25:O25)</f>
        <v>170</v>
      </c>
      <c r="N26" s="158"/>
      <c r="O26" s="158"/>
      <c r="P26" s="14"/>
    </row>
    <row r="27" spans="1:16" s="13" customFormat="1" ht="12.75">
      <c r="A27" s="14"/>
      <c r="B27" s="18"/>
      <c r="C27" s="19"/>
      <c r="D27" s="19"/>
      <c r="E27" s="19"/>
      <c r="F27" s="19"/>
      <c r="G27" s="19"/>
      <c r="H27" s="19"/>
      <c r="J27" s="45"/>
      <c r="K27" s="45"/>
      <c r="L27" s="45"/>
      <c r="M27" s="45"/>
      <c r="N27" s="45"/>
      <c r="O27" s="45"/>
      <c r="P27" s="14"/>
    </row>
    <row r="28" spans="1:16" s="13" customFormat="1" ht="12.75">
      <c r="A28" s="14"/>
      <c r="B28" s="73" t="s">
        <v>156</v>
      </c>
      <c r="C28" s="19"/>
      <c r="D28" s="19"/>
      <c r="E28" s="19"/>
      <c r="F28" s="74">
        <f>SUM(F12:F24)</f>
        <v>60</v>
      </c>
      <c r="G28" s="74">
        <f>SUM(G12:G24)</f>
        <v>30</v>
      </c>
      <c r="H28" s="74">
        <f>SUM(H12:H24)</f>
        <v>30</v>
      </c>
      <c r="I28" s="47"/>
      <c r="J28" s="47"/>
      <c r="K28" s="45"/>
      <c r="L28" s="45"/>
      <c r="M28" s="45"/>
      <c r="N28" s="45"/>
      <c r="O28" s="45"/>
      <c r="P28" s="14"/>
    </row>
    <row r="29" spans="2:16" s="1" customFormat="1" ht="12.75">
      <c r="B29" s="48"/>
      <c r="C29" s="72"/>
      <c r="D29" s="72"/>
      <c r="E29" s="72"/>
      <c r="F29" s="49"/>
      <c r="G29" s="49"/>
      <c r="H29" s="49"/>
      <c r="I29" s="47"/>
      <c r="J29" s="47"/>
      <c r="K29" s="45"/>
      <c r="L29" s="45"/>
      <c r="M29" s="45"/>
      <c r="N29" s="45"/>
      <c r="O29" s="10"/>
      <c r="P29" s="9"/>
    </row>
    <row r="30" spans="2:5" ht="12.75">
      <c r="B30" s="137"/>
      <c r="C30" s="138"/>
      <c r="D30" s="138"/>
      <c r="E30" s="138"/>
    </row>
    <row r="31" spans="2:16" s="32" customFormat="1" ht="12.75">
      <c r="B31" s="120" t="s">
        <v>170</v>
      </c>
      <c r="C31" s="121"/>
      <c r="D31" s="121"/>
      <c r="E31" s="121"/>
      <c r="F31" s="121">
        <f>SUM(F12:F19)-F16</f>
        <v>36</v>
      </c>
      <c r="G31" s="121">
        <f aca="true" t="shared" si="2" ref="G31:O31">SUM(G12:G19)-G16</f>
        <v>25</v>
      </c>
      <c r="H31" s="121">
        <f t="shared" si="2"/>
        <v>11</v>
      </c>
      <c r="I31" s="121">
        <f t="shared" si="2"/>
        <v>244</v>
      </c>
      <c r="J31" s="121">
        <f t="shared" si="2"/>
        <v>90</v>
      </c>
      <c r="K31" s="121">
        <f t="shared" si="2"/>
        <v>90</v>
      </c>
      <c r="L31" s="121">
        <f t="shared" si="2"/>
        <v>0</v>
      </c>
      <c r="M31" s="121">
        <f t="shared" si="2"/>
        <v>64</v>
      </c>
      <c r="N31" s="121">
        <f t="shared" si="2"/>
        <v>0</v>
      </c>
      <c r="O31" s="121">
        <f t="shared" si="2"/>
        <v>0</v>
      </c>
      <c r="P31"/>
    </row>
    <row r="32" spans="6:8" s="23" customFormat="1" ht="12.75">
      <c r="F32" s="38"/>
      <c r="G32" s="38"/>
      <c r="H32" s="38"/>
    </row>
    <row r="33" spans="6:16" s="33" customFormat="1" ht="12.75">
      <c r="F33" s="37"/>
      <c r="G33" s="37"/>
      <c r="H33" s="37"/>
      <c r="P33"/>
    </row>
    <row r="34" spans="6:8" s="33" customFormat="1" ht="12.75">
      <c r="F34" s="37"/>
      <c r="G34" s="37"/>
      <c r="H34" s="37"/>
    </row>
    <row r="35" spans="2:16" ht="12.7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ht="12.75">
      <c r="B36" s="36"/>
    </row>
    <row r="39" spans="4:10" ht="12.75">
      <c r="D39" s="53" t="s">
        <v>89</v>
      </c>
      <c r="E39" s="53" t="s">
        <v>90</v>
      </c>
      <c r="F39" s="20"/>
      <c r="G39" s="20"/>
      <c r="H39" s="20"/>
      <c r="I39" s="53" t="s">
        <v>89</v>
      </c>
      <c r="J39" s="53" t="s">
        <v>90</v>
      </c>
    </row>
    <row r="40" spans="2:18" ht="12.75">
      <c r="B40" s="15" t="s">
        <v>163</v>
      </c>
      <c r="D40" s="53" t="s">
        <v>29</v>
      </c>
      <c r="E40" s="53" t="s">
        <v>29</v>
      </c>
      <c r="F40" s="20" t="s">
        <v>0</v>
      </c>
      <c r="G40" s="20"/>
      <c r="H40" s="20"/>
      <c r="I40" s="20"/>
      <c r="Q40" s="15"/>
      <c r="R40" s="15"/>
    </row>
    <row r="41" spans="2:18" ht="12.75">
      <c r="B41" t="s">
        <v>183</v>
      </c>
      <c r="D41" s="43">
        <f>I41/I44</f>
        <v>0.4797136038186158</v>
      </c>
      <c r="E41" s="43">
        <f>J41/J44</f>
        <v>0.46539379474940334</v>
      </c>
      <c r="F41" s="20" t="s">
        <v>30</v>
      </c>
      <c r="G41" s="20"/>
      <c r="H41" s="20"/>
      <c r="I41" s="20">
        <f>J74+M74</f>
        <v>201</v>
      </c>
      <c r="J41" s="20">
        <f>J76+M76</f>
        <v>195</v>
      </c>
      <c r="Q41" s="16"/>
      <c r="R41" s="15"/>
    </row>
    <row r="42" spans="2:18" ht="12.75">
      <c r="B42" t="s">
        <v>55</v>
      </c>
      <c r="D42" s="43">
        <f>I42/I44</f>
        <v>0.42482100238663484</v>
      </c>
      <c r="E42" s="43">
        <f>J42/J44</f>
        <v>0.43914081145584727</v>
      </c>
      <c r="F42" s="20" t="s">
        <v>31</v>
      </c>
      <c r="G42" s="20"/>
      <c r="H42" s="20"/>
      <c r="I42" s="20">
        <f>K74+N74</f>
        <v>178</v>
      </c>
      <c r="J42" s="20">
        <f>K76+N76</f>
        <v>184</v>
      </c>
      <c r="Q42" s="16"/>
      <c r="R42" s="15"/>
    </row>
    <row r="43" spans="2:18" ht="12.75">
      <c r="B43" t="s">
        <v>18</v>
      </c>
      <c r="D43" s="43">
        <f>I43/I44</f>
        <v>0.0954653937947494</v>
      </c>
      <c r="E43" s="43">
        <f>J43/J44</f>
        <v>0.0954653937947494</v>
      </c>
      <c r="F43" s="20" t="s">
        <v>32</v>
      </c>
      <c r="G43" s="20"/>
      <c r="H43" s="20"/>
      <c r="I43" s="20">
        <f>L74+O74</f>
        <v>40</v>
      </c>
      <c r="J43" s="20">
        <f>L76+O76</f>
        <v>40</v>
      </c>
      <c r="Q43" s="16"/>
      <c r="R43" s="15"/>
    </row>
    <row r="44" spans="2:18" ht="12.75">
      <c r="B44" t="s">
        <v>34</v>
      </c>
      <c r="D44" s="43">
        <f>SUM(D41:D43)</f>
        <v>1</v>
      </c>
      <c r="E44" s="43">
        <f>SUM(E41:E43)</f>
        <v>1</v>
      </c>
      <c r="F44" s="20" t="s">
        <v>2</v>
      </c>
      <c r="G44" s="20"/>
      <c r="H44" s="20"/>
      <c r="I44" s="20">
        <f>SUM(I41:I43)</f>
        <v>419</v>
      </c>
      <c r="J44" s="20">
        <f>SUM(J41:J43)</f>
        <v>419</v>
      </c>
      <c r="Q44" s="15"/>
      <c r="R44" s="15"/>
    </row>
    <row r="45" ht="12.75">
      <c r="B45" t="s">
        <v>162</v>
      </c>
    </row>
    <row r="46" spans="1:16" ht="12.75" customHeight="1">
      <c r="A46" s="150" t="s">
        <v>23</v>
      </c>
      <c r="B46" s="150" t="s">
        <v>3</v>
      </c>
      <c r="C46" s="151" t="s">
        <v>152</v>
      </c>
      <c r="D46" s="151"/>
      <c r="E46" s="151"/>
      <c r="F46" s="159" t="s">
        <v>4</v>
      </c>
      <c r="G46" s="160"/>
      <c r="H46" s="161"/>
      <c r="I46" s="151" t="s">
        <v>5</v>
      </c>
      <c r="J46" s="150"/>
      <c r="K46" s="150"/>
      <c r="L46" s="150"/>
      <c r="M46" s="150"/>
      <c r="N46" s="150"/>
      <c r="O46" s="150"/>
      <c r="P46" s="139" t="s">
        <v>6</v>
      </c>
    </row>
    <row r="47" spans="1:16" s="1" customFormat="1" ht="12.75">
      <c r="A47" s="150"/>
      <c r="B47" s="154"/>
      <c r="C47" s="134" t="s">
        <v>7</v>
      </c>
      <c r="D47" s="145" t="s">
        <v>153</v>
      </c>
      <c r="E47" s="145" t="s">
        <v>154</v>
      </c>
      <c r="F47" s="134" t="s">
        <v>62</v>
      </c>
      <c r="G47" s="134" t="s">
        <v>146</v>
      </c>
      <c r="H47" s="134" t="s">
        <v>147</v>
      </c>
      <c r="I47" s="145" t="s">
        <v>155</v>
      </c>
      <c r="J47" s="142" t="s">
        <v>146</v>
      </c>
      <c r="K47" s="143"/>
      <c r="L47" s="144"/>
      <c r="M47" s="142" t="s">
        <v>147</v>
      </c>
      <c r="N47" s="143"/>
      <c r="O47" s="144"/>
      <c r="P47" s="140"/>
    </row>
    <row r="48" spans="1:16" s="1" customFormat="1" ht="12.75">
      <c r="A48" s="150"/>
      <c r="B48" s="154"/>
      <c r="C48" s="135"/>
      <c r="D48" s="146"/>
      <c r="E48" s="146"/>
      <c r="F48" s="135"/>
      <c r="G48" s="135"/>
      <c r="H48" s="135"/>
      <c r="I48" s="146"/>
      <c r="J48" s="50" t="s">
        <v>8</v>
      </c>
      <c r="K48" s="51" t="s">
        <v>9</v>
      </c>
      <c r="L48" s="51" t="s">
        <v>10</v>
      </c>
      <c r="M48" s="51" t="s">
        <v>8</v>
      </c>
      <c r="N48" s="51" t="s">
        <v>9</v>
      </c>
      <c r="O48" s="51" t="s">
        <v>10</v>
      </c>
      <c r="P48" s="141"/>
    </row>
    <row r="49" spans="1:16" s="29" customFormat="1" ht="12.75">
      <c r="A49" s="112">
        <v>1</v>
      </c>
      <c r="B49" s="112" t="s">
        <v>38</v>
      </c>
      <c r="C49" s="113">
        <v>3</v>
      </c>
      <c r="D49" s="113">
        <v>3</v>
      </c>
      <c r="E49" s="113"/>
      <c r="F49" s="114">
        <f>G49+H49</f>
        <v>6</v>
      </c>
      <c r="G49" s="113">
        <v>6</v>
      </c>
      <c r="H49" s="113"/>
      <c r="I49" s="113">
        <v>45</v>
      </c>
      <c r="J49" s="114">
        <v>30</v>
      </c>
      <c r="K49" s="114">
        <v>15</v>
      </c>
      <c r="L49" s="114">
        <v>0</v>
      </c>
      <c r="M49" s="114">
        <v>0</v>
      </c>
      <c r="N49" s="114">
        <v>0</v>
      </c>
      <c r="O49" s="114">
        <v>0</v>
      </c>
      <c r="P49" s="28"/>
    </row>
    <row r="50" spans="1:16" s="29" customFormat="1" ht="12.75">
      <c r="A50" s="112">
        <v>2</v>
      </c>
      <c r="B50" s="112" t="s">
        <v>20</v>
      </c>
      <c r="C50" s="114">
        <v>3</v>
      </c>
      <c r="D50" s="113">
        <v>3</v>
      </c>
      <c r="E50" s="114"/>
      <c r="F50" s="114">
        <f aca="true" t="shared" si="3" ref="F50:F73">G50+H50</f>
        <v>6</v>
      </c>
      <c r="G50" s="114">
        <v>6</v>
      </c>
      <c r="H50" s="114"/>
      <c r="I50" s="114">
        <v>45</v>
      </c>
      <c r="J50" s="114">
        <v>15</v>
      </c>
      <c r="K50" s="114">
        <v>15</v>
      </c>
      <c r="L50" s="114">
        <v>15</v>
      </c>
      <c r="M50" s="114">
        <v>0</v>
      </c>
      <c r="N50" s="114">
        <v>0</v>
      </c>
      <c r="O50" s="114">
        <v>0</v>
      </c>
      <c r="P50" s="28"/>
    </row>
    <row r="51" spans="1:16" s="29" customFormat="1" ht="12.75">
      <c r="A51" s="112">
        <v>3</v>
      </c>
      <c r="B51" s="112" t="s">
        <v>41</v>
      </c>
      <c r="C51" s="114">
        <v>4</v>
      </c>
      <c r="D51" s="114">
        <v>4</v>
      </c>
      <c r="E51" s="114"/>
      <c r="F51" s="114">
        <f t="shared" si="3"/>
        <v>6</v>
      </c>
      <c r="G51" s="114"/>
      <c r="H51" s="114">
        <v>6</v>
      </c>
      <c r="I51" s="114">
        <v>30</v>
      </c>
      <c r="J51" s="114">
        <v>0</v>
      </c>
      <c r="K51" s="114">
        <v>0</v>
      </c>
      <c r="L51" s="114">
        <v>0</v>
      </c>
      <c r="M51" s="114">
        <v>15</v>
      </c>
      <c r="N51" s="114">
        <v>15</v>
      </c>
      <c r="O51" s="114">
        <v>0</v>
      </c>
      <c r="P51" s="28"/>
    </row>
    <row r="52" spans="1:16" s="22" customFormat="1" ht="12.75">
      <c r="A52" s="25">
        <v>4</v>
      </c>
      <c r="B52" s="25" t="s">
        <v>39</v>
      </c>
      <c r="C52" s="17">
        <v>3</v>
      </c>
      <c r="D52" s="17">
        <v>3</v>
      </c>
      <c r="E52" s="17"/>
      <c r="F52" s="17">
        <f t="shared" si="3"/>
        <v>4</v>
      </c>
      <c r="G52" s="17">
        <v>4</v>
      </c>
      <c r="H52" s="17"/>
      <c r="I52" s="17">
        <v>30</v>
      </c>
      <c r="J52" s="26">
        <v>15</v>
      </c>
      <c r="K52" s="26">
        <v>15</v>
      </c>
      <c r="L52" s="26">
        <v>0</v>
      </c>
      <c r="M52" s="26">
        <v>0</v>
      </c>
      <c r="N52" s="26">
        <v>0</v>
      </c>
      <c r="O52" s="26">
        <v>0</v>
      </c>
      <c r="P52" s="25"/>
    </row>
    <row r="53" spans="1:16" s="22" customFormat="1" ht="12.75">
      <c r="A53" s="25">
        <v>5</v>
      </c>
      <c r="B53" s="25" t="s">
        <v>42</v>
      </c>
      <c r="C53" s="17"/>
      <c r="D53" s="17">
        <v>4</v>
      </c>
      <c r="E53" s="17"/>
      <c r="F53" s="17">
        <f t="shared" si="3"/>
        <v>3</v>
      </c>
      <c r="G53" s="17"/>
      <c r="H53" s="17">
        <v>3</v>
      </c>
      <c r="I53" s="17">
        <v>20</v>
      </c>
      <c r="J53" s="17">
        <v>0</v>
      </c>
      <c r="K53" s="17">
        <v>0</v>
      </c>
      <c r="L53" s="17">
        <v>0</v>
      </c>
      <c r="M53" s="17">
        <v>10</v>
      </c>
      <c r="N53" s="17">
        <v>0</v>
      </c>
      <c r="O53" s="17">
        <v>10</v>
      </c>
      <c r="P53" s="25"/>
    </row>
    <row r="54" spans="1:16" s="22" customFormat="1" ht="12.75">
      <c r="A54" s="25">
        <v>6</v>
      </c>
      <c r="B54" s="25" t="s">
        <v>26</v>
      </c>
      <c r="C54" s="17"/>
      <c r="D54" s="34">
        <v>4</v>
      </c>
      <c r="E54" s="17"/>
      <c r="F54" s="17">
        <f t="shared" si="3"/>
        <v>4</v>
      </c>
      <c r="G54" s="17"/>
      <c r="H54" s="17">
        <v>4</v>
      </c>
      <c r="I54" s="17">
        <v>30</v>
      </c>
      <c r="J54" s="17">
        <v>0</v>
      </c>
      <c r="K54" s="17">
        <v>0</v>
      </c>
      <c r="L54" s="17">
        <v>0</v>
      </c>
      <c r="M54" s="17">
        <v>15</v>
      </c>
      <c r="N54" s="17">
        <v>5</v>
      </c>
      <c r="O54" s="17">
        <v>10</v>
      </c>
      <c r="P54" s="25"/>
    </row>
    <row r="55" spans="1:16" s="31" customFormat="1" ht="12.75">
      <c r="A55" s="25">
        <v>7</v>
      </c>
      <c r="B55" s="25" t="s">
        <v>21</v>
      </c>
      <c r="C55" s="17"/>
      <c r="D55" s="34"/>
      <c r="E55" s="17">
        <v>4</v>
      </c>
      <c r="F55" s="17">
        <f t="shared" si="3"/>
        <v>2</v>
      </c>
      <c r="G55" s="17"/>
      <c r="H55" s="17">
        <v>2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25" t="s">
        <v>157</v>
      </c>
    </row>
    <row r="56" spans="1:16" s="33" customFormat="1" ht="12.75">
      <c r="A56" s="25">
        <v>8</v>
      </c>
      <c r="B56" s="25" t="s">
        <v>184</v>
      </c>
      <c r="C56" s="17"/>
      <c r="D56" s="34"/>
      <c r="E56" s="17">
        <v>4</v>
      </c>
      <c r="F56" s="17">
        <f t="shared" si="3"/>
        <v>0</v>
      </c>
      <c r="G56" s="17"/>
      <c r="H56" s="17">
        <v>0</v>
      </c>
      <c r="I56" s="17">
        <v>15</v>
      </c>
      <c r="J56" s="26">
        <v>0</v>
      </c>
      <c r="K56" s="26">
        <v>0</v>
      </c>
      <c r="L56" s="26">
        <v>0</v>
      </c>
      <c r="M56" s="26">
        <v>0</v>
      </c>
      <c r="N56" s="26">
        <v>15</v>
      </c>
      <c r="O56" s="26">
        <v>0</v>
      </c>
      <c r="P56" s="25"/>
    </row>
    <row r="57" spans="1:16" s="27" customFormat="1" ht="12.75">
      <c r="A57" s="25">
        <v>9</v>
      </c>
      <c r="B57" s="118" t="s">
        <v>185</v>
      </c>
      <c r="C57" s="34"/>
      <c r="D57" s="34">
        <v>3</v>
      </c>
      <c r="E57" s="34"/>
      <c r="F57" s="17">
        <f t="shared" si="3"/>
        <v>2</v>
      </c>
      <c r="G57" s="34">
        <v>2</v>
      </c>
      <c r="H57" s="34"/>
      <c r="I57" s="34">
        <v>23</v>
      </c>
      <c r="J57" s="17">
        <v>0</v>
      </c>
      <c r="K57" s="17">
        <v>23</v>
      </c>
      <c r="L57" s="17">
        <v>0</v>
      </c>
      <c r="M57" s="17">
        <v>0</v>
      </c>
      <c r="N57" s="17">
        <v>0</v>
      </c>
      <c r="O57" s="17">
        <v>0</v>
      </c>
      <c r="P57" s="25"/>
    </row>
    <row r="58" spans="1:16" s="27" customFormat="1" ht="12.75">
      <c r="A58" s="25">
        <v>10</v>
      </c>
      <c r="B58" s="25" t="s">
        <v>186</v>
      </c>
      <c r="C58" s="34"/>
      <c r="D58" s="34">
        <v>4</v>
      </c>
      <c r="E58" s="34"/>
      <c r="F58" s="17">
        <f>G58+H58</f>
        <v>2</v>
      </c>
      <c r="G58" s="34"/>
      <c r="H58" s="34">
        <v>2</v>
      </c>
      <c r="I58" s="34">
        <v>23</v>
      </c>
      <c r="J58" s="17">
        <v>0</v>
      </c>
      <c r="K58" s="17">
        <v>0</v>
      </c>
      <c r="L58" s="17">
        <v>0</v>
      </c>
      <c r="M58" s="17">
        <v>0</v>
      </c>
      <c r="N58" s="17">
        <v>23</v>
      </c>
      <c r="O58" s="17">
        <v>0</v>
      </c>
      <c r="P58" s="25"/>
    </row>
    <row r="59" spans="1:16" s="27" customFormat="1" ht="12.75">
      <c r="A59" s="25">
        <v>11</v>
      </c>
      <c r="B59" s="25" t="s">
        <v>63</v>
      </c>
      <c r="C59" s="17"/>
      <c r="D59" s="17">
        <v>3</v>
      </c>
      <c r="E59" s="17"/>
      <c r="F59" s="17">
        <f t="shared" si="3"/>
        <v>2</v>
      </c>
      <c r="G59" s="17">
        <v>2</v>
      </c>
      <c r="H59" s="17"/>
      <c r="I59" s="17">
        <v>12</v>
      </c>
      <c r="J59" s="26">
        <v>6</v>
      </c>
      <c r="K59" s="26">
        <v>6</v>
      </c>
      <c r="L59" s="26">
        <v>0</v>
      </c>
      <c r="M59" s="26">
        <v>0</v>
      </c>
      <c r="N59" s="26">
        <v>0</v>
      </c>
      <c r="O59" s="26">
        <v>0</v>
      </c>
      <c r="P59" s="25"/>
    </row>
    <row r="60" spans="1:16" s="1" customFormat="1" ht="12.75">
      <c r="A60" s="25">
        <v>12</v>
      </c>
      <c r="B60" s="25" t="s">
        <v>60</v>
      </c>
      <c r="C60" s="34">
        <v>4</v>
      </c>
      <c r="D60" s="34">
        <v>4</v>
      </c>
      <c r="E60" s="34"/>
      <c r="F60" s="17">
        <f t="shared" si="3"/>
        <v>2</v>
      </c>
      <c r="G60" s="34"/>
      <c r="H60" s="34">
        <v>2</v>
      </c>
      <c r="I60" s="34">
        <v>12</v>
      </c>
      <c r="J60" s="17">
        <v>0</v>
      </c>
      <c r="K60" s="17">
        <v>0</v>
      </c>
      <c r="L60" s="17">
        <v>0</v>
      </c>
      <c r="M60" s="17">
        <v>6</v>
      </c>
      <c r="N60" s="17">
        <v>6</v>
      </c>
      <c r="O60" s="17">
        <v>0</v>
      </c>
      <c r="P60" s="25"/>
    </row>
    <row r="61" spans="1:16" s="1" customFormat="1" ht="12.75">
      <c r="A61" s="25" t="s">
        <v>80</v>
      </c>
      <c r="B61" s="25" t="s">
        <v>40</v>
      </c>
      <c r="C61" s="17"/>
      <c r="D61" s="34">
        <v>3</v>
      </c>
      <c r="E61" s="17"/>
      <c r="F61" s="132">
        <f t="shared" si="3"/>
        <v>1</v>
      </c>
      <c r="G61" s="132">
        <v>1</v>
      </c>
      <c r="H61" s="17"/>
      <c r="I61" s="17">
        <v>8</v>
      </c>
      <c r="J61" s="17">
        <v>8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32" t="s">
        <v>100</v>
      </c>
    </row>
    <row r="62" spans="1:16" s="1" customFormat="1" ht="12.75">
      <c r="A62" s="25" t="s">
        <v>81</v>
      </c>
      <c r="B62" s="25" t="s">
        <v>43</v>
      </c>
      <c r="C62" s="17"/>
      <c r="D62" s="17">
        <v>3</v>
      </c>
      <c r="E62" s="17"/>
      <c r="F62" s="133"/>
      <c r="G62" s="133"/>
      <c r="H62" s="17"/>
      <c r="I62" s="17">
        <v>8</v>
      </c>
      <c r="J62" s="17">
        <v>8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33"/>
    </row>
    <row r="63" spans="1:16" s="1" customFormat="1" ht="12.75">
      <c r="A63" s="25" t="s">
        <v>82</v>
      </c>
      <c r="B63" s="25" t="s">
        <v>45</v>
      </c>
      <c r="C63" s="17"/>
      <c r="D63" s="17">
        <v>4</v>
      </c>
      <c r="E63" s="17"/>
      <c r="F63" s="132">
        <f t="shared" si="3"/>
        <v>2</v>
      </c>
      <c r="G63" s="17"/>
      <c r="H63" s="132">
        <v>2</v>
      </c>
      <c r="I63" s="17">
        <v>14</v>
      </c>
      <c r="J63" s="17">
        <v>0</v>
      </c>
      <c r="K63" s="17">
        <v>0</v>
      </c>
      <c r="L63" s="17">
        <v>0</v>
      </c>
      <c r="M63" s="17">
        <v>14</v>
      </c>
      <c r="N63" s="17">
        <v>0</v>
      </c>
      <c r="O63" s="17">
        <v>0</v>
      </c>
      <c r="P63" s="132" t="s">
        <v>102</v>
      </c>
    </row>
    <row r="64" spans="1:16" s="1" customFormat="1" ht="12.75">
      <c r="A64" s="25" t="s">
        <v>83</v>
      </c>
      <c r="B64" s="25" t="s">
        <v>44</v>
      </c>
      <c r="C64" s="17"/>
      <c r="D64" s="17">
        <v>4</v>
      </c>
      <c r="E64" s="17"/>
      <c r="F64" s="133"/>
      <c r="G64" s="17"/>
      <c r="H64" s="133"/>
      <c r="I64" s="17">
        <v>14</v>
      </c>
      <c r="J64" s="26">
        <v>0</v>
      </c>
      <c r="K64" s="26">
        <v>0</v>
      </c>
      <c r="L64" s="26">
        <v>0</v>
      </c>
      <c r="M64" s="26">
        <v>8</v>
      </c>
      <c r="N64" s="26">
        <v>6</v>
      </c>
      <c r="O64" s="26">
        <v>0</v>
      </c>
      <c r="P64" s="133"/>
    </row>
    <row r="65" spans="1:16" s="1" customFormat="1" ht="12.75">
      <c r="A65" s="3"/>
      <c r="B65" s="35" t="s">
        <v>64</v>
      </c>
      <c r="C65" s="2"/>
      <c r="D65" s="2"/>
      <c r="E65" s="2"/>
      <c r="F65" s="17"/>
      <c r="G65" s="2"/>
      <c r="H65" s="2"/>
      <c r="I65" s="2"/>
      <c r="J65" s="5"/>
      <c r="K65" s="5"/>
      <c r="L65" s="5"/>
      <c r="M65" s="5"/>
      <c r="N65" s="5"/>
      <c r="O65" s="5"/>
      <c r="P65" s="3"/>
    </row>
    <row r="66" spans="1:16" s="1" customFormat="1" ht="12.75">
      <c r="A66" s="3">
        <v>15</v>
      </c>
      <c r="B66" s="3" t="s">
        <v>104</v>
      </c>
      <c r="C66" s="2"/>
      <c r="D66" s="2">
        <v>3</v>
      </c>
      <c r="E66" s="2"/>
      <c r="F66" s="17">
        <f t="shared" si="3"/>
        <v>3</v>
      </c>
      <c r="G66" s="2">
        <v>3</v>
      </c>
      <c r="H66" s="2"/>
      <c r="I66" s="2">
        <v>16</v>
      </c>
      <c r="J66" s="5">
        <v>8</v>
      </c>
      <c r="K66" s="5">
        <v>8</v>
      </c>
      <c r="L66" s="5">
        <v>0</v>
      </c>
      <c r="M66" s="5">
        <v>0</v>
      </c>
      <c r="N66" s="5">
        <v>0</v>
      </c>
      <c r="O66" s="5">
        <v>0</v>
      </c>
      <c r="P66" s="3"/>
    </row>
    <row r="67" spans="1:16" s="1" customFormat="1" ht="12.75">
      <c r="A67" s="25">
        <v>16</v>
      </c>
      <c r="B67" s="3" t="s">
        <v>105</v>
      </c>
      <c r="C67" s="17"/>
      <c r="D67" s="17">
        <v>3</v>
      </c>
      <c r="E67" s="17"/>
      <c r="F67" s="17">
        <f t="shared" si="3"/>
        <v>3</v>
      </c>
      <c r="G67" s="17">
        <v>3</v>
      </c>
      <c r="H67" s="17"/>
      <c r="I67" s="7">
        <v>16</v>
      </c>
      <c r="J67" s="39">
        <v>8</v>
      </c>
      <c r="K67" s="39">
        <v>8</v>
      </c>
      <c r="L67" s="39">
        <v>0</v>
      </c>
      <c r="M67" s="39">
        <v>0</v>
      </c>
      <c r="N67" s="39">
        <v>0</v>
      </c>
      <c r="O67" s="39">
        <v>0</v>
      </c>
      <c r="P67" s="3"/>
    </row>
    <row r="68" spans="1:16" s="22" customFormat="1" ht="12.75">
      <c r="A68" s="3">
        <v>17</v>
      </c>
      <c r="B68" s="3" t="s">
        <v>106</v>
      </c>
      <c r="C68" s="2"/>
      <c r="D68" s="2">
        <v>3</v>
      </c>
      <c r="E68" s="2"/>
      <c r="F68" s="17">
        <f t="shared" si="3"/>
        <v>3</v>
      </c>
      <c r="G68" s="2">
        <v>3</v>
      </c>
      <c r="H68" s="2"/>
      <c r="I68" s="2">
        <v>16</v>
      </c>
      <c r="J68" s="5">
        <v>8</v>
      </c>
      <c r="K68" s="5">
        <v>8</v>
      </c>
      <c r="L68" s="5">
        <v>0</v>
      </c>
      <c r="M68" s="5">
        <v>0</v>
      </c>
      <c r="N68" s="5">
        <v>0</v>
      </c>
      <c r="O68" s="5">
        <v>0</v>
      </c>
      <c r="P68" s="21"/>
    </row>
    <row r="69" spans="1:16" s="1" customFormat="1" ht="12.75">
      <c r="A69" s="3">
        <v>18</v>
      </c>
      <c r="B69" s="3" t="s">
        <v>103</v>
      </c>
      <c r="C69" s="2"/>
      <c r="D69" s="2">
        <v>4</v>
      </c>
      <c r="E69" s="2"/>
      <c r="F69" s="17">
        <f t="shared" si="3"/>
        <v>1</v>
      </c>
      <c r="G69" s="2"/>
      <c r="H69" s="2">
        <v>1</v>
      </c>
      <c r="I69" s="2">
        <v>9</v>
      </c>
      <c r="J69" s="5">
        <v>0</v>
      </c>
      <c r="K69" s="5">
        <v>0</v>
      </c>
      <c r="L69" s="5">
        <v>0</v>
      </c>
      <c r="M69" s="5">
        <v>9</v>
      </c>
      <c r="N69" s="5">
        <v>0</v>
      </c>
      <c r="O69" s="5">
        <v>0</v>
      </c>
      <c r="P69" s="3"/>
    </row>
    <row r="70" spans="1:16" s="22" customFormat="1" ht="14.25" customHeight="1">
      <c r="A70" s="3">
        <v>19</v>
      </c>
      <c r="B70" s="3" t="s">
        <v>107</v>
      </c>
      <c r="C70" s="2"/>
      <c r="D70" s="2">
        <v>4</v>
      </c>
      <c r="E70" s="2"/>
      <c r="F70" s="17">
        <f t="shared" si="3"/>
        <v>3</v>
      </c>
      <c r="G70" s="2"/>
      <c r="H70" s="2">
        <v>3</v>
      </c>
      <c r="I70" s="2">
        <v>14</v>
      </c>
      <c r="J70" s="5">
        <v>0</v>
      </c>
      <c r="K70" s="5">
        <v>0</v>
      </c>
      <c r="L70" s="5">
        <v>0</v>
      </c>
      <c r="M70" s="5">
        <v>9</v>
      </c>
      <c r="N70" s="5">
        <v>0</v>
      </c>
      <c r="O70" s="5">
        <v>5</v>
      </c>
      <c r="P70" s="21"/>
    </row>
    <row r="71" spans="1:16" s="22" customFormat="1" ht="14.25" customHeight="1">
      <c r="A71" s="3">
        <v>20</v>
      </c>
      <c r="B71" s="3" t="s">
        <v>116</v>
      </c>
      <c r="C71" s="2"/>
      <c r="D71" s="2">
        <v>4</v>
      </c>
      <c r="E71" s="2"/>
      <c r="F71" s="17">
        <f t="shared" si="3"/>
        <v>2</v>
      </c>
      <c r="G71" s="2"/>
      <c r="H71" s="2">
        <v>2</v>
      </c>
      <c r="I71" s="2">
        <v>16</v>
      </c>
      <c r="J71" s="5">
        <v>0</v>
      </c>
      <c r="K71" s="5">
        <v>0</v>
      </c>
      <c r="L71" s="5">
        <v>0</v>
      </c>
      <c r="M71" s="5">
        <v>8</v>
      </c>
      <c r="N71" s="5">
        <v>8</v>
      </c>
      <c r="O71" s="5">
        <v>0</v>
      </c>
      <c r="P71" s="21"/>
    </row>
    <row r="72" spans="1:16" s="1" customFormat="1" ht="12.75">
      <c r="A72" s="3">
        <v>21</v>
      </c>
      <c r="B72" s="3" t="s">
        <v>108</v>
      </c>
      <c r="C72" s="2"/>
      <c r="D72" s="2">
        <v>4</v>
      </c>
      <c r="E72" s="2"/>
      <c r="F72" s="17">
        <f t="shared" si="3"/>
        <v>2</v>
      </c>
      <c r="G72" s="2"/>
      <c r="H72" s="2">
        <v>2</v>
      </c>
      <c r="I72" s="2">
        <v>16</v>
      </c>
      <c r="J72" s="5">
        <v>0</v>
      </c>
      <c r="K72" s="5">
        <v>0</v>
      </c>
      <c r="L72" s="5">
        <v>0</v>
      </c>
      <c r="M72" s="5">
        <v>8</v>
      </c>
      <c r="N72" s="5">
        <v>8</v>
      </c>
      <c r="O72" s="5">
        <v>0</v>
      </c>
      <c r="P72" s="3"/>
    </row>
    <row r="73" spans="1:16" s="1" customFormat="1" ht="12.75">
      <c r="A73" s="3">
        <v>22</v>
      </c>
      <c r="B73" s="3" t="s">
        <v>109</v>
      </c>
      <c r="C73" s="2"/>
      <c r="D73" s="2">
        <v>4</v>
      </c>
      <c r="E73" s="2"/>
      <c r="F73" s="17">
        <f t="shared" si="3"/>
        <v>1</v>
      </c>
      <c r="G73" s="2"/>
      <c r="H73" s="2">
        <v>1</v>
      </c>
      <c r="I73" s="2">
        <v>9</v>
      </c>
      <c r="J73" s="5">
        <v>0</v>
      </c>
      <c r="K73" s="5">
        <v>0</v>
      </c>
      <c r="L73" s="5">
        <v>0</v>
      </c>
      <c r="M73" s="5">
        <v>9</v>
      </c>
      <c r="N73" s="5">
        <v>0</v>
      </c>
      <c r="O73" s="5">
        <v>0</v>
      </c>
      <c r="P73" s="3"/>
    </row>
    <row r="74" spans="1:16" s="13" customFormat="1" ht="12.75">
      <c r="A74" s="11"/>
      <c r="B74" s="11" t="s">
        <v>84</v>
      </c>
      <c r="C74" s="12">
        <f>COUNT(C49:C73)</f>
        <v>5</v>
      </c>
      <c r="D74" s="12"/>
      <c r="E74" s="11"/>
      <c r="F74" s="12">
        <f>SUM(F49:F73)</f>
        <v>60</v>
      </c>
      <c r="G74" s="12">
        <f>SUM(G49:G73)</f>
        <v>30</v>
      </c>
      <c r="H74" s="12">
        <f>SUM(H49:H73)</f>
        <v>30</v>
      </c>
      <c r="I74" s="12">
        <f aca="true" t="shared" si="4" ref="I74:O74">SUM(I49:I73)-I62-I64</f>
        <v>419</v>
      </c>
      <c r="J74" s="12">
        <f t="shared" si="4"/>
        <v>98</v>
      </c>
      <c r="K74" s="12">
        <f t="shared" si="4"/>
        <v>98</v>
      </c>
      <c r="L74" s="12">
        <f t="shared" si="4"/>
        <v>15</v>
      </c>
      <c r="M74" s="12">
        <f t="shared" si="4"/>
        <v>103</v>
      </c>
      <c r="N74" s="12">
        <f t="shared" si="4"/>
        <v>80</v>
      </c>
      <c r="O74" s="12">
        <f t="shared" si="4"/>
        <v>25</v>
      </c>
      <c r="P74" s="11"/>
    </row>
    <row r="75" spans="1:16" s="1" customFormat="1" ht="12.75">
      <c r="A75" s="3"/>
      <c r="B75" s="75" t="s">
        <v>86</v>
      </c>
      <c r="C75" s="76"/>
      <c r="D75" s="76"/>
      <c r="E75" s="76"/>
      <c r="F75" s="11"/>
      <c r="G75" s="11"/>
      <c r="H75" s="11"/>
      <c r="I75" s="157">
        <f>SUM(J74:L74)</f>
        <v>211</v>
      </c>
      <c r="J75" s="157"/>
      <c r="K75" s="157"/>
      <c r="L75" s="157">
        <f>SUM(M74:O74)</f>
        <v>208</v>
      </c>
      <c r="M75" s="157"/>
      <c r="N75" s="157"/>
      <c r="O75" s="17"/>
      <c r="P75" s="3"/>
    </row>
    <row r="76" spans="1:16" s="13" customFormat="1" ht="12.75">
      <c r="A76" s="11"/>
      <c r="B76" s="11" t="s">
        <v>85</v>
      </c>
      <c r="C76" s="12">
        <f>COUNT(C49:C73)</f>
        <v>5</v>
      </c>
      <c r="D76" s="12"/>
      <c r="E76" s="11"/>
      <c r="F76" s="12">
        <f>SUM(F49:F73)</f>
        <v>60</v>
      </c>
      <c r="G76" s="12">
        <f>SUM(G49:G73)</f>
        <v>30</v>
      </c>
      <c r="H76" s="12">
        <f>SUM(H49:H73)</f>
        <v>30</v>
      </c>
      <c r="I76" s="12">
        <f aca="true" t="shared" si="5" ref="I76:O76">SUM(I49:I73)-I61-I63</f>
        <v>419</v>
      </c>
      <c r="J76" s="12">
        <f t="shared" si="5"/>
        <v>98</v>
      </c>
      <c r="K76" s="12">
        <f t="shared" si="5"/>
        <v>98</v>
      </c>
      <c r="L76" s="12">
        <f t="shared" si="5"/>
        <v>15</v>
      </c>
      <c r="M76" s="12">
        <f t="shared" si="5"/>
        <v>97</v>
      </c>
      <c r="N76" s="12">
        <f t="shared" si="5"/>
        <v>86</v>
      </c>
      <c r="O76" s="12">
        <f t="shared" si="5"/>
        <v>25</v>
      </c>
      <c r="P76" s="11"/>
    </row>
    <row r="77" spans="1:16" s="1" customFormat="1" ht="12.75">
      <c r="A77" s="3"/>
      <c r="B77" s="75" t="s">
        <v>87</v>
      </c>
      <c r="C77" s="76"/>
      <c r="D77" s="76"/>
      <c r="E77" s="76"/>
      <c r="F77" s="11"/>
      <c r="G77" s="11"/>
      <c r="H77" s="11"/>
      <c r="I77" s="147">
        <f>SUM(J76:L76)</f>
        <v>211</v>
      </c>
      <c r="J77" s="148"/>
      <c r="K77" s="149"/>
      <c r="L77" s="147">
        <f>SUM(M76:O76)</f>
        <v>208</v>
      </c>
      <c r="M77" s="148"/>
      <c r="N77" s="149"/>
      <c r="O77" s="17"/>
      <c r="P77" s="3"/>
    </row>
    <row r="78" ht="12.75">
      <c r="B78" t="s">
        <v>73</v>
      </c>
    </row>
    <row r="79" spans="6:13" ht="12.75">
      <c r="F79" s="73"/>
      <c r="K79" s="27"/>
      <c r="L79" s="27"/>
      <c r="M79" s="27"/>
    </row>
    <row r="80" spans="2:13" ht="12.75">
      <c r="B80" s="73" t="s">
        <v>156</v>
      </c>
      <c r="G80" s="27">
        <f>SUM(F49:F64)</f>
        <v>42</v>
      </c>
      <c r="H80" s="27">
        <f>SUM(G49:G64)</f>
        <v>21</v>
      </c>
      <c r="I80" s="27">
        <f>SUM(H49:H64)</f>
        <v>21</v>
      </c>
      <c r="K80" s="27"/>
      <c r="L80" s="27"/>
      <c r="M80" s="27"/>
    </row>
    <row r="81" spans="2:13" ht="12.75">
      <c r="B81" s="73" t="s">
        <v>158</v>
      </c>
      <c r="F81" s="73"/>
      <c r="G81" s="27">
        <f>SUM(F66:F73)</f>
        <v>18</v>
      </c>
      <c r="H81" s="27">
        <f>SUM(G66:G73)</f>
        <v>9</v>
      </c>
      <c r="I81" s="27">
        <f>SUM(H66:H73)</f>
        <v>9</v>
      </c>
      <c r="K81" s="27"/>
      <c r="L81" s="27"/>
      <c r="M81" s="27"/>
    </row>
    <row r="82" spans="6:13" ht="12.75">
      <c r="F82" s="73"/>
      <c r="K82" s="27"/>
      <c r="L82" s="27"/>
      <c r="M82" s="27"/>
    </row>
    <row r="83" spans="1:16" ht="12.75">
      <c r="A83" s="1"/>
      <c r="B83" s="137"/>
      <c r="C83" s="138"/>
      <c r="D83" s="138"/>
      <c r="E83" s="138"/>
      <c r="F83" s="73"/>
      <c r="P83" s="9"/>
    </row>
    <row r="84" spans="1:15" ht="12.75">
      <c r="A84" s="1"/>
      <c r="B84" s="120" t="s">
        <v>170</v>
      </c>
      <c r="C84" s="121"/>
      <c r="D84" s="121"/>
      <c r="E84" s="121"/>
      <c r="F84" s="121">
        <f>SUM(F49:F51)</f>
        <v>18</v>
      </c>
      <c r="G84" s="121">
        <f aca="true" t="shared" si="6" ref="G84:O84">SUM(G49:G51)</f>
        <v>12</v>
      </c>
      <c r="H84" s="121">
        <f t="shared" si="6"/>
        <v>6</v>
      </c>
      <c r="I84" s="121">
        <f t="shared" si="6"/>
        <v>120</v>
      </c>
      <c r="J84" s="121">
        <f t="shared" si="6"/>
        <v>45</v>
      </c>
      <c r="K84" s="121">
        <f t="shared" si="6"/>
        <v>30</v>
      </c>
      <c r="L84" s="121">
        <f t="shared" si="6"/>
        <v>15</v>
      </c>
      <c r="M84" s="121">
        <f t="shared" si="6"/>
        <v>15</v>
      </c>
      <c r="N84" s="121">
        <f t="shared" si="6"/>
        <v>15</v>
      </c>
      <c r="O84" s="121">
        <f t="shared" si="6"/>
        <v>0</v>
      </c>
    </row>
    <row r="85" spans="1:16" ht="12.75">
      <c r="A85" s="1"/>
      <c r="B85" s="23"/>
      <c r="C85" s="23"/>
      <c r="D85" s="23"/>
      <c r="E85" s="23"/>
      <c r="F85" s="38"/>
      <c r="G85" s="38"/>
      <c r="H85" s="38"/>
      <c r="I85" s="23"/>
      <c r="J85" s="23"/>
      <c r="K85" s="23"/>
      <c r="L85" s="23"/>
      <c r="M85" s="23"/>
      <c r="N85" s="23"/>
      <c r="O85" s="23"/>
      <c r="P85" s="9"/>
    </row>
    <row r="86" spans="1:16" ht="12.75">
      <c r="A86" s="1"/>
      <c r="B86" s="33"/>
      <c r="C86" s="33"/>
      <c r="D86" s="33"/>
      <c r="E86" s="33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9"/>
    </row>
    <row r="87" spans="1:16" ht="12.75">
      <c r="A87" s="1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9"/>
    </row>
    <row r="88" spans="1:16" ht="12.75">
      <c r="A88" s="1"/>
      <c r="B88" s="36"/>
      <c r="P88" s="9"/>
    </row>
    <row r="89" spans="1:16" ht="12.75">
      <c r="A89" s="1"/>
      <c r="B89" s="36"/>
      <c r="P89" s="9"/>
    </row>
    <row r="90" spans="1:16" ht="12.75">
      <c r="A90" s="1"/>
      <c r="B90" s="36"/>
      <c r="P90" s="9"/>
    </row>
    <row r="91" spans="1:16" ht="12.75">
      <c r="A91" s="1"/>
      <c r="B91" s="36"/>
      <c r="P91" s="9"/>
    </row>
    <row r="92" spans="1:16" ht="12.75">
      <c r="A92" s="1"/>
      <c r="B92" s="36"/>
      <c r="P92" s="9"/>
    </row>
    <row r="93" spans="2:15" ht="12.75">
      <c r="B93" s="15" t="s">
        <v>164</v>
      </c>
      <c r="D93" s="53" t="s">
        <v>29</v>
      </c>
      <c r="E93" s="20" t="s">
        <v>29</v>
      </c>
      <c r="F93" s="20" t="s">
        <v>0</v>
      </c>
      <c r="G93" s="20"/>
      <c r="H93" s="20"/>
      <c r="I93" s="20"/>
      <c r="J93" s="15"/>
      <c r="K93" s="15"/>
      <c r="L93" s="15"/>
      <c r="M93" s="15"/>
      <c r="N93" s="15"/>
      <c r="O93" s="15"/>
    </row>
    <row r="94" spans="2:15" ht="12.75">
      <c r="B94" t="s">
        <v>183</v>
      </c>
      <c r="D94" s="43">
        <f>I94/I97</f>
        <v>0.4282115869017632</v>
      </c>
      <c r="E94" s="43">
        <f>J94/J97</f>
        <v>0.44836272040302266</v>
      </c>
      <c r="F94" s="20" t="s">
        <v>30</v>
      </c>
      <c r="G94" s="20"/>
      <c r="H94" s="20"/>
      <c r="I94" s="20">
        <f>J129+M129</f>
        <v>170</v>
      </c>
      <c r="J94" s="20">
        <f>J131+M131</f>
        <v>178</v>
      </c>
      <c r="K94" s="15"/>
      <c r="L94" s="15"/>
      <c r="M94" s="15"/>
      <c r="N94" s="15"/>
      <c r="O94" s="15"/>
    </row>
    <row r="95" spans="2:15" ht="12.75">
      <c r="B95" t="s">
        <v>55</v>
      </c>
      <c r="D95" s="43">
        <f>I95/I97</f>
        <v>0.42317380352644834</v>
      </c>
      <c r="E95" s="43">
        <f>J95/J97</f>
        <v>0.40302267002518893</v>
      </c>
      <c r="F95" s="20" t="s">
        <v>31</v>
      </c>
      <c r="G95" s="20"/>
      <c r="H95" s="20"/>
      <c r="I95" s="20">
        <f>K129+N129</f>
        <v>168</v>
      </c>
      <c r="J95" s="20">
        <f>K131+N131</f>
        <v>160</v>
      </c>
      <c r="K95" s="15"/>
      <c r="L95" s="15"/>
      <c r="M95" s="15"/>
      <c r="N95" s="15"/>
      <c r="O95" s="15"/>
    </row>
    <row r="96" spans="2:15" ht="12.75">
      <c r="B96" t="s">
        <v>22</v>
      </c>
      <c r="D96" s="43">
        <f>I96/I97</f>
        <v>0.1486146095717884</v>
      </c>
      <c r="E96" s="43">
        <f>J96/J97</f>
        <v>0.1486146095717884</v>
      </c>
      <c r="F96" s="20" t="s">
        <v>32</v>
      </c>
      <c r="G96" s="20"/>
      <c r="H96" s="20"/>
      <c r="I96" s="20">
        <f>L129+O129</f>
        <v>59</v>
      </c>
      <c r="J96" s="20">
        <f>L131+O131</f>
        <v>59</v>
      </c>
      <c r="K96" s="15"/>
      <c r="L96" s="15"/>
      <c r="M96" s="15"/>
      <c r="N96" s="15"/>
      <c r="O96" s="15"/>
    </row>
    <row r="97" spans="2:15" ht="12.75">
      <c r="B97" t="s">
        <v>34</v>
      </c>
      <c r="D97" s="43">
        <f>SUM(D94:D96)</f>
        <v>1</v>
      </c>
      <c r="E97" s="43">
        <f>SUM(E94:E96)</f>
        <v>1</v>
      </c>
      <c r="F97" s="20" t="s">
        <v>2</v>
      </c>
      <c r="G97" s="20"/>
      <c r="H97" s="20"/>
      <c r="I97" s="20">
        <f>SUM(I94:I96)</f>
        <v>397</v>
      </c>
      <c r="J97" s="20">
        <f>SUM(J94:J96)</f>
        <v>397</v>
      </c>
      <c r="K97" s="15"/>
      <c r="L97" s="15"/>
      <c r="M97" s="15"/>
      <c r="N97" s="15"/>
      <c r="O97" s="15"/>
    </row>
    <row r="98" ht="12.75">
      <c r="B98" t="s">
        <v>162</v>
      </c>
    </row>
    <row r="99" spans="1:16" ht="12.75" customHeight="1">
      <c r="A99" s="150" t="s">
        <v>23</v>
      </c>
      <c r="B99" s="151" t="s">
        <v>3</v>
      </c>
      <c r="C99" s="151" t="s">
        <v>152</v>
      </c>
      <c r="D99" s="151"/>
      <c r="E99" s="151"/>
      <c r="F99" s="159" t="s">
        <v>4</v>
      </c>
      <c r="G99" s="160"/>
      <c r="H99" s="161"/>
      <c r="I99" s="154" t="s">
        <v>5</v>
      </c>
      <c r="J99" s="155"/>
      <c r="K99" s="155"/>
      <c r="L99" s="155"/>
      <c r="M99" s="155"/>
      <c r="N99" s="155"/>
      <c r="O99" s="156"/>
      <c r="P99" s="139" t="s">
        <v>6</v>
      </c>
    </row>
    <row r="100" spans="1:16" s="1" customFormat="1" ht="12.75">
      <c r="A100" s="150"/>
      <c r="B100" s="152"/>
      <c r="C100" s="134" t="s">
        <v>7</v>
      </c>
      <c r="D100" s="145" t="s">
        <v>153</v>
      </c>
      <c r="E100" s="145" t="s">
        <v>154</v>
      </c>
      <c r="F100" s="134" t="s">
        <v>62</v>
      </c>
      <c r="G100" s="134" t="s">
        <v>150</v>
      </c>
      <c r="H100" s="134" t="s">
        <v>151</v>
      </c>
      <c r="I100" s="145" t="s">
        <v>155</v>
      </c>
      <c r="J100" s="142" t="s">
        <v>150</v>
      </c>
      <c r="K100" s="143"/>
      <c r="L100" s="144"/>
      <c r="M100" s="142" t="s">
        <v>151</v>
      </c>
      <c r="N100" s="143"/>
      <c r="O100" s="144"/>
      <c r="P100" s="140"/>
    </row>
    <row r="101" spans="1:16" s="1" customFormat="1" ht="12.75">
      <c r="A101" s="150"/>
      <c r="B101" s="153"/>
      <c r="C101" s="135"/>
      <c r="D101" s="146"/>
      <c r="E101" s="146"/>
      <c r="F101" s="135"/>
      <c r="G101" s="135"/>
      <c r="H101" s="135"/>
      <c r="I101" s="146"/>
      <c r="J101" s="50" t="s">
        <v>8</v>
      </c>
      <c r="K101" s="51" t="s">
        <v>9</v>
      </c>
      <c r="L101" s="51" t="s">
        <v>10</v>
      </c>
      <c r="M101" s="51" t="s">
        <v>8</v>
      </c>
      <c r="N101" s="51" t="s">
        <v>9</v>
      </c>
      <c r="O101" s="51" t="s">
        <v>10</v>
      </c>
      <c r="P101" s="141"/>
    </row>
    <row r="102" spans="1:16" s="22" customFormat="1" ht="12.75">
      <c r="A102" s="101">
        <f>A101+1</f>
        <v>1</v>
      </c>
      <c r="B102" s="118" t="s">
        <v>46</v>
      </c>
      <c r="C102" s="34">
        <v>5</v>
      </c>
      <c r="D102" s="34">
        <v>5</v>
      </c>
      <c r="E102" s="34"/>
      <c r="F102" s="17">
        <f>G102+H102</f>
        <v>4</v>
      </c>
      <c r="G102" s="34">
        <v>4</v>
      </c>
      <c r="H102" s="34"/>
      <c r="I102" s="34">
        <v>30</v>
      </c>
      <c r="J102" s="17">
        <v>15</v>
      </c>
      <c r="K102" s="17">
        <v>15</v>
      </c>
      <c r="L102" s="17">
        <v>0</v>
      </c>
      <c r="M102" s="17">
        <v>0</v>
      </c>
      <c r="N102" s="17">
        <v>0</v>
      </c>
      <c r="O102" s="17">
        <v>0</v>
      </c>
      <c r="P102" s="25"/>
    </row>
    <row r="103" spans="1:16" s="22" customFormat="1" ht="12.75">
      <c r="A103" s="101">
        <v>2</v>
      </c>
      <c r="B103" s="25" t="s">
        <v>49</v>
      </c>
      <c r="C103" s="34">
        <v>5</v>
      </c>
      <c r="D103" s="34">
        <v>5</v>
      </c>
      <c r="E103" s="34"/>
      <c r="F103" s="17">
        <f aca="true" t="shared" si="7" ref="F103:F113">G103+H103</f>
        <v>4</v>
      </c>
      <c r="G103" s="34">
        <v>4</v>
      </c>
      <c r="H103" s="34"/>
      <c r="I103" s="34">
        <v>30</v>
      </c>
      <c r="J103" s="17">
        <v>15</v>
      </c>
      <c r="K103" s="17">
        <v>15</v>
      </c>
      <c r="L103" s="17">
        <v>0</v>
      </c>
      <c r="M103" s="17">
        <v>0</v>
      </c>
      <c r="N103" s="17">
        <v>0</v>
      </c>
      <c r="O103" s="17">
        <v>0</v>
      </c>
      <c r="P103" s="25"/>
    </row>
    <row r="104" spans="1:16" s="22" customFormat="1" ht="12.75">
      <c r="A104" s="101">
        <v>3</v>
      </c>
      <c r="B104" s="25" t="s">
        <v>50</v>
      </c>
      <c r="C104" s="17"/>
      <c r="D104" s="34">
        <v>5</v>
      </c>
      <c r="E104" s="17"/>
      <c r="F104" s="17">
        <f t="shared" si="7"/>
        <v>4</v>
      </c>
      <c r="G104" s="17">
        <v>4</v>
      </c>
      <c r="H104" s="17"/>
      <c r="I104" s="17">
        <v>30</v>
      </c>
      <c r="J104" s="17">
        <v>15</v>
      </c>
      <c r="K104" s="17">
        <v>15</v>
      </c>
      <c r="L104" s="17">
        <v>0</v>
      </c>
      <c r="M104" s="17">
        <v>0</v>
      </c>
      <c r="N104" s="17">
        <v>0</v>
      </c>
      <c r="O104" s="17">
        <v>0</v>
      </c>
      <c r="P104" s="25"/>
    </row>
    <row r="105" spans="1:16" s="22" customFormat="1" ht="12.75">
      <c r="A105" s="101">
        <v>4</v>
      </c>
      <c r="B105" s="25" t="s">
        <v>51</v>
      </c>
      <c r="C105" s="17"/>
      <c r="D105" s="17">
        <v>6</v>
      </c>
      <c r="E105" s="17"/>
      <c r="F105" s="17">
        <f t="shared" si="7"/>
        <v>4</v>
      </c>
      <c r="G105" s="17"/>
      <c r="H105" s="17">
        <v>4</v>
      </c>
      <c r="I105" s="17">
        <v>30</v>
      </c>
      <c r="J105" s="17">
        <v>0</v>
      </c>
      <c r="K105" s="17">
        <v>0</v>
      </c>
      <c r="L105" s="17">
        <v>0</v>
      </c>
      <c r="M105" s="17">
        <v>15</v>
      </c>
      <c r="N105" s="17">
        <v>15</v>
      </c>
      <c r="O105" s="17">
        <v>0</v>
      </c>
      <c r="P105" s="25"/>
    </row>
    <row r="106" spans="1:16" s="22" customFormat="1" ht="12.75">
      <c r="A106" s="101">
        <v>5</v>
      </c>
      <c r="B106" s="25" t="s">
        <v>27</v>
      </c>
      <c r="C106" s="17"/>
      <c r="D106" s="17">
        <v>6</v>
      </c>
      <c r="E106" s="17"/>
      <c r="F106" s="17">
        <f t="shared" si="7"/>
        <v>4</v>
      </c>
      <c r="G106" s="17"/>
      <c r="H106" s="17">
        <v>4</v>
      </c>
      <c r="I106" s="17">
        <v>30</v>
      </c>
      <c r="J106" s="17">
        <v>0</v>
      </c>
      <c r="K106" s="17">
        <v>0</v>
      </c>
      <c r="L106" s="17">
        <v>0</v>
      </c>
      <c r="M106" s="17">
        <v>15</v>
      </c>
      <c r="N106" s="17">
        <v>7</v>
      </c>
      <c r="O106" s="17">
        <v>8</v>
      </c>
      <c r="P106" s="25"/>
    </row>
    <row r="107" spans="1:16" s="22" customFormat="1" ht="12.75">
      <c r="A107" s="122">
        <v>6</v>
      </c>
      <c r="B107" s="123" t="s">
        <v>74</v>
      </c>
      <c r="C107" s="124"/>
      <c r="D107" s="124">
        <v>6</v>
      </c>
      <c r="E107" s="124"/>
      <c r="F107" s="124">
        <f t="shared" si="7"/>
        <v>4</v>
      </c>
      <c r="G107" s="124"/>
      <c r="H107" s="124">
        <v>4</v>
      </c>
      <c r="I107" s="124">
        <v>40</v>
      </c>
      <c r="J107" s="125">
        <v>0</v>
      </c>
      <c r="K107" s="125">
        <v>0</v>
      </c>
      <c r="L107" s="125">
        <v>0</v>
      </c>
      <c r="M107" s="125">
        <v>10</v>
      </c>
      <c r="N107" s="125">
        <v>5</v>
      </c>
      <c r="O107" s="125">
        <v>25</v>
      </c>
      <c r="P107" s="123" t="s">
        <v>182</v>
      </c>
    </row>
    <row r="108" spans="1:16" s="1" customFormat="1" ht="12.75">
      <c r="A108" s="101">
        <v>7</v>
      </c>
      <c r="B108" s="25" t="s">
        <v>189</v>
      </c>
      <c r="C108" s="17"/>
      <c r="D108" s="34"/>
      <c r="E108" s="17">
        <v>5</v>
      </c>
      <c r="F108" s="17">
        <f t="shared" si="7"/>
        <v>3</v>
      </c>
      <c r="G108" s="17">
        <v>3</v>
      </c>
      <c r="H108" s="17"/>
      <c r="I108" s="17">
        <v>15</v>
      </c>
      <c r="J108" s="17">
        <v>0</v>
      </c>
      <c r="K108" s="17">
        <v>15</v>
      </c>
      <c r="L108" s="17">
        <v>0</v>
      </c>
      <c r="M108" s="17">
        <v>0</v>
      </c>
      <c r="N108" s="17">
        <v>0</v>
      </c>
      <c r="O108" s="17">
        <v>0</v>
      </c>
      <c r="P108" s="25"/>
    </row>
    <row r="109" spans="1:16" s="1" customFormat="1" ht="12.75">
      <c r="A109" s="101">
        <v>8</v>
      </c>
      <c r="B109" s="25" t="s">
        <v>190</v>
      </c>
      <c r="C109" s="17"/>
      <c r="D109" s="34"/>
      <c r="E109" s="17">
        <v>6</v>
      </c>
      <c r="F109" s="17">
        <f t="shared" si="7"/>
        <v>7</v>
      </c>
      <c r="G109" s="17"/>
      <c r="H109" s="17">
        <v>7</v>
      </c>
      <c r="I109" s="17">
        <v>15</v>
      </c>
      <c r="J109" s="17">
        <v>0</v>
      </c>
      <c r="K109" s="17">
        <v>0</v>
      </c>
      <c r="L109" s="17">
        <v>0</v>
      </c>
      <c r="M109" s="17">
        <v>0</v>
      </c>
      <c r="N109" s="17">
        <v>15</v>
      </c>
      <c r="O109" s="17">
        <v>0</v>
      </c>
      <c r="P109" s="25"/>
    </row>
    <row r="110" spans="1:16" s="1" customFormat="1" ht="12.75">
      <c r="A110" s="101">
        <v>9</v>
      </c>
      <c r="B110" s="25" t="s">
        <v>56</v>
      </c>
      <c r="C110" s="17"/>
      <c r="D110" s="34">
        <v>5</v>
      </c>
      <c r="E110" s="17"/>
      <c r="F110" s="17">
        <f t="shared" si="7"/>
        <v>2</v>
      </c>
      <c r="G110" s="17">
        <v>2</v>
      </c>
      <c r="H110" s="17"/>
      <c r="I110" s="17">
        <v>14</v>
      </c>
      <c r="J110" s="17">
        <v>4</v>
      </c>
      <c r="K110" s="17">
        <v>6</v>
      </c>
      <c r="L110" s="17">
        <v>4</v>
      </c>
      <c r="M110" s="17">
        <v>0</v>
      </c>
      <c r="N110" s="17">
        <v>0</v>
      </c>
      <c r="O110" s="17">
        <v>0</v>
      </c>
      <c r="P110" s="25"/>
    </row>
    <row r="111" spans="1:16" s="1" customFormat="1" ht="12.75">
      <c r="A111" s="51">
        <v>10</v>
      </c>
      <c r="B111" s="3" t="s">
        <v>24</v>
      </c>
      <c r="C111" s="4"/>
      <c r="D111" s="4">
        <v>5</v>
      </c>
      <c r="E111" s="34"/>
      <c r="F111" s="17">
        <f t="shared" si="7"/>
        <v>2</v>
      </c>
      <c r="G111" s="34">
        <v>2</v>
      </c>
      <c r="H111" s="34"/>
      <c r="I111" s="4">
        <v>12</v>
      </c>
      <c r="J111" s="2">
        <v>4</v>
      </c>
      <c r="K111" s="2">
        <v>0</v>
      </c>
      <c r="L111" s="2">
        <v>8</v>
      </c>
      <c r="M111" s="2">
        <v>0</v>
      </c>
      <c r="N111" s="2">
        <v>0</v>
      </c>
      <c r="O111" s="2">
        <v>0</v>
      </c>
      <c r="P111" s="3"/>
    </row>
    <row r="112" spans="1:16" s="1" customFormat="1" ht="12.75">
      <c r="A112" s="51">
        <v>11</v>
      </c>
      <c r="B112" s="6" t="s">
        <v>47</v>
      </c>
      <c r="C112" s="7"/>
      <c r="D112" s="8">
        <v>5</v>
      </c>
      <c r="E112" s="17"/>
      <c r="F112" s="17">
        <f t="shared" si="7"/>
        <v>1</v>
      </c>
      <c r="G112" s="17">
        <v>1</v>
      </c>
      <c r="H112" s="17"/>
      <c r="I112" s="2">
        <v>8</v>
      </c>
      <c r="J112" s="2">
        <v>8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3"/>
    </row>
    <row r="113" spans="1:16" s="1" customFormat="1" ht="12.75">
      <c r="A113" s="51" t="s">
        <v>78</v>
      </c>
      <c r="B113" s="3" t="s">
        <v>61</v>
      </c>
      <c r="C113" s="2"/>
      <c r="D113" s="4">
        <v>5</v>
      </c>
      <c r="E113" s="17"/>
      <c r="F113" s="132">
        <f t="shared" si="7"/>
        <v>1</v>
      </c>
      <c r="G113" s="132">
        <v>1</v>
      </c>
      <c r="H113" s="17"/>
      <c r="I113" s="2">
        <v>8</v>
      </c>
      <c r="J113" s="2">
        <v>0</v>
      </c>
      <c r="K113" s="2">
        <v>8</v>
      </c>
      <c r="L113" s="2">
        <v>0</v>
      </c>
      <c r="M113" s="2">
        <v>0</v>
      </c>
      <c r="N113" s="2">
        <v>0</v>
      </c>
      <c r="O113" s="2">
        <v>0</v>
      </c>
      <c r="P113" s="134" t="s">
        <v>101</v>
      </c>
    </row>
    <row r="114" spans="1:16" s="1" customFormat="1" ht="12.75">
      <c r="A114" s="51" t="s">
        <v>79</v>
      </c>
      <c r="B114" s="3" t="s">
        <v>57</v>
      </c>
      <c r="C114" s="2"/>
      <c r="D114" s="2">
        <v>5</v>
      </c>
      <c r="E114" s="2"/>
      <c r="F114" s="133"/>
      <c r="G114" s="133"/>
      <c r="H114" s="2"/>
      <c r="I114" s="2">
        <v>8</v>
      </c>
      <c r="J114" s="5">
        <v>8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133"/>
    </row>
    <row r="115" spans="1:16" s="1" customFormat="1" ht="12.75">
      <c r="A115" s="51" t="s">
        <v>80</v>
      </c>
      <c r="B115" s="3" t="s">
        <v>58</v>
      </c>
      <c r="C115" s="17">
        <v>5</v>
      </c>
      <c r="D115" s="4">
        <v>5</v>
      </c>
      <c r="E115" s="2"/>
      <c r="F115" s="134">
        <v>1</v>
      </c>
      <c r="G115" s="134">
        <v>1</v>
      </c>
      <c r="H115" s="2"/>
      <c r="I115" s="2">
        <v>14</v>
      </c>
      <c r="J115" s="2">
        <v>8</v>
      </c>
      <c r="K115" s="2">
        <v>6</v>
      </c>
      <c r="L115" s="2">
        <v>0</v>
      </c>
      <c r="M115" s="2">
        <v>0</v>
      </c>
      <c r="N115" s="2">
        <v>0</v>
      </c>
      <c r="O115" s="2">
        <v>0</v>
      </c>
      <c r="P115" s="134" t="s">
        <v>100</v>
      </c>
    </row>
    <row r="116" spans="1:16" ht="12.75">
      <c r="A116" s="51" t="s">
        <v>81</v>
      </c>
      <c r="B116" s="6" t="s">
        <v>48</v>
      </c>
      <c r="C116" s="7">
        <v>5</v>
      </c>
      <c r="D116" s="8">
        <v>5</v>
      </c>
      <c r="E116" s="7"/>
      <c r="F116" s="135"/>
      <c r="G116" s="135"/>
      <c r="H116" s="7"/>
      <c r="I116" s="7">
        <v>14</v>
      </c>
      <c r="J116" s="5">
        <v>8</v>
      </c>
      <c r="K116" s="5">
        <v>6</v>
      </c>
      <c r="L116" s="5">
        <v>0</v>
      </c>
      <c r="M116" s="5">
        <v>0</v>
      </c>
      <c r="N116" s="5">
        <v>0</v>
      </c>
      <c r="O116" s="5">
        <v>0</v>
      </c>
      <c r="P116" s="133"/>
    </row>
    <row r="117" spans="1:16" s="1" customFormat="1" ht="12.75">
      <c r="A117" s="51" t="s">
        <v>82</v>
      </c>
      <c r="B117" s="3" t="s">
        <v>52</v>
      </c>
      <c r="C117" s="2">
        <v>6</v>
      </c>
      <c r="D117" s="2">
        <v>6</v>
      </c>
      <c r="E117" s="2"/>
      <c r="F117" s="134">
        <v>1</v>
      </c>
      <c r="G117" s="2"/>
      <c r="H117" s="134">
        <v>1</v>
      </c>
      <c r="I117" s="2">
        <v>14</v>
      </c>
      <c r="J117" s="2">
        <v>0</v>
      </c>
      <c r="K117" s="2">
        <v>0</v>
      </c>
      <c r="L117" s="2">
        <v>0</v>
      </c>
      <c r="M117" s="2">
        <v>8</v>
      </c>
      <c r="N117" s="2">
        <v>6</v>
      </c>
      <c r="O117" s="2">
        <v>0</v>
      </c>
      <c r="P117" s="134" t="s">
        <v>102</v>
      </c>
    </row>
    <row r="118" spans="1:16" s="1" customFormat="1" ht="12.75">
      <c r="A118" s="51" t="s">
        <v>83</v>
      </c>
      <c r="B118" s="3" t="s">
        <v>25</v>
      </c>
      <c r="C118" s="2">
        <v>6</v>
      </c>
      <c r="D118" s="2">
        <v>6</v>
      </c>
      <c r="E118" s="2"/>
      <c r="F118" s="135"/>
      <c r="G118" s="2"/>
      <c r="H118" s="135"/>
      <c r="I118" s="2">
        <v>14</v>
      </c>
      <c r="J118" s="2">
        <v>0</v>
      </c>
      <c r="K118" s="2">
        <v>0</v>
      </c>
      <c r="L118" s="2">
        <v>0</v>
      </c>
      <c r="M118" s="2">
        <v>8</v>
      </c>
      <c r="N118" s="2">
        <v>6</v>
      </c>
      <c r="O118" s="2">
        <v>0</v>
      </c>
      <c r="P118" s="133"/>
    </row>
    <row r="119" spans="1:16" s="1" customFormat="1" ht="12.75">
      <c r="A119" s="51" t="s">
        <v>191</v>
      </c>
      <c r="B119" s="77" t="s">
        <v>53</v>
      </c>
      <c r="C119" s="109"/>
      <c r="D119" s="109">
        <v>6</v>
      </c>
      <c r="E119" s="109"/>
      <c r="F119" s="134">
        <v>1</v>
      </c>
      <c r="G119" s="109"/>
      <c r="H119" s="134">
        <v>1</v>
      </c>
      <c r="I119" s="109">
        <v>9</v>
      </c>
      <c r="J119" s="51">
        <v>0</v>
      </c>
      <c r="K119" s="51">
        <v>0</v>
      </c>
      <c r="L119" s="51">
        <v>0</v>
      </c>
      <c r="M119" s="51">
        <v>9</v>
      </c>
      <c r="N119" s="51">
        <v>0</v>
      </c>
      <c r="O119" s="51">
        <v>0</v>
      </c>
      <c r="P119" s="134" t="s">
        <v>193</v>
      </c>
    </row>
    <row r="120" spans="1:16" s="1" customFormat="1" ht="24">
      <c r="A120" s="51" t="s">
        <v>192</v>
      </c>
      <c r="B120" s="77" t="s">
        <v>77</v>
      </c>
      <c r="C120" s="51"/>
      <c r="D120" s="51">
        <v>6</v>
      </c>
      <c r="E120" s="51"/>
      <c r="F120" s="135"/>
      <c r="G120" s="51"/>
      <c r="H120" s="135"/>
      <c r="I120" s="51">
        <v>9</v>
      </c>
      <c r="J120" s="110">
        <v>0</v>
      </c>
      <c r="K120" s="110">
        <v>0</v>
      </c>
      <c r="L120" s="110">
        <v>0</v>
      </c>
      <c r="M120" s="110">
        <v>9</v>
      </c>
      <c r="N120" s="110">
        <v>0</v>
      </c>
      <c r="O120" s="110">
        <v>0</v>
      </c>
      <c r="P120" s="133"/>
    </row>
    <row r="121" spans="1:16" s="1" customFormat="1" ht="12.75">
      <c r="A121" s="3"/>
      <c r="B121" s="35" t="s">
        <v>64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3"/>
    </row>
    <row r="122" spans="1:16" s="102" customFormat="1" ht="24">
      <c r="A122" s="99">
        <v>16</v>
      </c>
      <c r="B122" s="100" t="s">
        <v>110</v>
      </c>
      <c r="C122" s="51"/>
      <c r="D122" s="51">
        <v>5</v>
      </c>
      <c r="E122" s="51"/>
      <c r="F122" s="101">
        <f aca="true" t="shared" si="8" ref="F122:F128">G122+H122</f>
        <v>1</v>
      </c>
      <c r="G122" s="51">
        <v>1</v>
      </c>
      <c r="H122" s="51"/>
      <c r="I122" s="51">
        <v>12</v>
      </c>
      <c r="J122" s="51">
        <v>6</v>
      </c>
      <c r="K122" s="51">
        <v>6</v>
      </c>
      <c r="L122" s="51">
        <v>0</v>
      </c>
      <c r="M122" s="51">
        <v>0</v>
      </c>
      <c r="N122" s="51">
        <v>0</v>
      </c>
      <c r="O122" s="51">
        <v>0</v>
      </c>
      <c r="P122" s="99"/>
    </row>
    <row r="123" spans="1:16" s="1" customFormat="1" ht="12.75">
      <c r="A123" s="3">
        <v>17</v>
      </c>
      <c r="B123" s="77" t="s">
        <v>111</v>
      </c>
      <c r="C123" s="2">
        <v>5</v>
      </c>
      <c r="D123" s="2">
        <v>5</v>
      </c>
      <c r="E123" s="2"/>
      <c r="F123" s="17">
        <f t="shared" si="8"/>
        <v>4</v>
      </c>
      <c r="G123" s="2">
        <v>4</v>
      </c>
      <c r="H123" s="2"/>
      <c r="I123" s="2">
        <v>21</v>
      </c>
      <c r="J123" s="2">
        <v>8</v>
      </c>
      <c r="K123" s="2">
        <v>8</v>
      </c>
      <c r="L123" s="2">
        <v>5</v>
      </c>
      <c r="M123" s="2">
        <v>0</v>
      </c>
      <c r="N123" s="2">
        <v>0</v>
      </c>
      <c r="O123" s="2">
        <v>0</v>
      </c>
      <c r="P123" s="3"/>
    </row>
    <row r="124" spans="1:16" s="1" customFormat="1" ht="12.75">
      <c r="A124" s="123">
        <v>18</v>
      </c>
      <c r="B124" s="126" t="s">
        <v>112</v>
      </c>
      <c r="C124" s="124"/>
      <c r="D124" s="122">
        <v>5</v>
      </c>
      <c r="E124" s="122"/>
      <c r="F124" s="122">
        <f t="shared" si="8"/>
        <v>1</v>
      </c>
      <c r="G124" s="122">
        <v>1</v>
      </c>
      <c r="H124" s="122"/>
      <c r="I124" s="122">
        <v>12</v>
      </c>
      <c r="J124" s="122">
        <v>7</v>
      </c>
      <c r="K124" s="122">
        <v>0</v>
      </c>
      <c r="L124" s="122">
        <v>5</v>
      </c>
      <c r="M124" s="122">
        <v>0</v>
      </c>
      <c r="N124" s="122">
        <v>0</v>
      </c>
      <c r="O124" s="122">
        <v>0</v>
      </c>
      <c r="P124" s="123" t="s">
        <v>182</v>
      </c>
    </row>
    <row r="125" spans="1:16" s="1" customFormat="1" ht="12.75">
      <c r="A125" s="123">
        <v>19</v>
      </c>
      <c r="B125" s="123" t="s">
        <v>113</v>
      </c>
      <c r="C125" s="124"/>
      <c r="D125" s="124">
        <v>5</v>
      </c>
      <c r="E125" s="124"/>
      <c r="F125" s="124">
        <f t="shared" si="8"/>
        <v>2</v>
      </c>
      <c r="G125" s="124">
        <v>2</v>
      </c>
      <c r="H125" s="124"/>
      <c r="I125" s="124">
        <v>16</v>
      </c>
      <c r="J125" s="124">
        <v>0</v>
      </c>
      <c r="K125" s="124">
        <v>12</v>
      </c>
      <c r="L125" s="124">
        <v>4</v>
      </c>
      <c r="M125" s="124">
        <v>0</v>
      </c>
      <c r="N125" s="124">
        <v>0</v>
      </c>
      <c r="O125" s="124">
        <v>0</v>
      </c>
      <c r="P125" s="123" t="s">
        <v>182</v>
      </c>
    </row>
    <row r="126" spans="1:16" s="1" customFormat="1" ht="12.75">
      <c r="A126" s="3">
        <v>20</v>
      </c>
      <c r="B126" s="3" t="s">
        <v>114</v>
      </c>
      <c r="C126" s="2"/>
      <c r="D126" s="2">
        <v>6</v>
      </c>
      <c r="E126" s="2"/>
      <c r="F126" s="17">
        <f t="shared" si="8"/>
        <v>1</v>
      </c>
      <c r="G126" s="2"/>
      <c r="H126" s="2">
        <v>1</v>
      </c>
      <c r="I126" s="2">
        <v>12</v>
      </c>
      <c r="J126" s="2">
        <v>0</v>
      </c>
      <c r="K126" s="2">
        <v>0</v>
      </c>
      <c r="L126" s="2">
        <v>0</v>
      </c>
      <c r="M126" s="2">
        <v>6</v>
      </c>
      <c r="N126" s="2">
        <v>6</v>
      </c>
      <c r="O126" s="2">
        <v>0</v>
      </c>
      <c r="P126" s="3"/>
    </row>
    <row r="127" spans="1:16" s="1" customFormat="1" ht="12.75">
      <c r="A127" s="3">
        <v>21</v>
      </c>
      <c r="B127" s="3" t="s">
        <v>115</v>
      </c>
      <c r="C127" s="2">
        <v>6</v>
      </c>
      <c r="D127" s="2">
        <v>6</v>
      </c>
      <c r="E127" s="2"/>
      <c r="F127" s="17">
        <f t="shared" si="8"/>
        <v>4</v>
      </c>
      <c r="G127" s="2"/>
      <c r="H127" s="2">
        <v>4</v>
      </c>
      <c r="I127" s="2">
        <v>16</v>
      </c>
      <c r="J127" s="2">
        <v>0</v>
      </c>
      <c r="K127" s="2">
        <v>0</v>
      </c>
      <c r="L127" s="2">
        <v>0</v>
      </c>
      <c r="M127" s="2">
        <v>8</v>
      </c>
      <c r="N127" s="2">
        <v>8</v>
      </c>
      <c r="O127" s="2">
        <v>0</v>
      </c>
      <c r="P127" s="3"/>
    </row>
    <row r="128" spans="1:16" s="1" customFormat="1" ht="12.75">
      <c r="A128" s="3">
        <v>22</v>
      </c>
      <c r="B128" s="3" t="s">
        <v>109</v>
      </c>
      <c r="C128" s="2"/>
      <c r="D128" s="2">
        <v>6</v>
      </c>
      <c r="E128" s="2"/>
      <c r="F128" s="17">
        <f t="shared" si="8"/>
        <v>4</v>
      </c>
      <c r="G128" s="2"/>
      <c r="H128" s="2">
        <v>4</v>
      </c>
      <c r="I128" s="2">
        <v>9</v>
      </c>
      <c r="J128" s="2">
        <v>0</v>
      </c>
      <c r="K128" s="2">
        <v>0</v>
      </c>
      <c r="L128" s="2">
        <v>0</v>
      </c>
      <c r="M128" s="2">
        <v>9</v>
      </c>
      <c r="N128" s="2">
        <v>0</v>
      </c>
      <c r="O128" s="2">
        <v>0</v>
      </c>
      <c r="P128" s="3"/>
    </row>
    <row r="129" spans="1:16" s="13" customFormat="1" ht="12.75">
      <c r="A129" s="11"/>
      <c r="B129" s="11" t="s">
        <v>84</v>
      </c>
      <c r="C129" s="12">
        <v>4</v>
      </c>
      <c r="D129" s="11"/>
      <c r="E129" s="11"/>
      <c r="F129" s="12">
        <f>SUM(F102:F128)</f>
        <v>60</v>
      </c>
      <c r="G129" s="12">
        <f>SUM(G102:G128)</f>
        <v>30</v>
      </c>
      <c r="H129" s="12">
        <f>SUM(H102:H128)</f>
        <v>30</v>
      </c>
      <c r="I129" s="12">
        <f aca="true" t="shared" si="9" ref="I129:O129">SUM(I102:I128)-I114-I116-I118-I120</f>
        <v>397</v>
      </c>
      <c r="J129" s="12">
        <f t="shared" si="9"/>
        <v>90</v>
      </c>
      <c r="K129" s="12">
        <f t="shared" si="9"/>
        <v>106</v>
      </c>
      <c r="L129" s="12">
        <f t="shared" si="9"/>
        <v>26</v>
      </c>
      <c r="M129" s="12">
        <f t="shared" si="9"/>
        <v>80</v>
      </c>
      <c r="N129" s="12">
        <f t="shared" si="9"/>
        <v>62</v>
      </c>
      <c r="O129" s="12">
        <f t="shared" si="9"/>
        <v>33</v>
      </c>
      <c r="P129" s="11"/>
    </row>
    <row r="130" spans="1:16" s="15" customFormat="1" ht="12.75">
      <c r="A130" s="78"/>
      <c r="B130" s="78" t="s">
        <v>86</v>
      </c>
      <c r="C130" s="79"/>
      <c r="D130" s="78"/>
      <c r="E130" s="78"/>
      <c r="F130" s="78"/>
      <c r="G130" s="78"/>
      <c r="H130" s="78"/>
      <c r="I130" s="78"/>
      <c r="J130" s="136">
        <f>SUM(J129:L129)</f>
        <v>222</v>
      </c>
      <c r="K130" s="136"/>
      <c r="L130" s="136"/>
      <c r="M130" s="136">
        <f>SUM(M129:O129)</f>
        <v>175</v>
      </c>
      <c r="N130" s="136"/>
      <c r="O130" s="136"/>
      <c r="P130" s="11"/>
    </row>
    <row r="131" spans="1:16" s="13" customFormat="1" ht="12.75">
      <c r="A131" s="11"/>
      <c r="B131" s="11" t="s">
        <v>85</v>
      </c>
      <c r="C131" s="12">
        <v>4</v>
      </c>
      <c r="D131" s="11"/>
      <c r="E131" s="11"/>
      <c r="F131" s="12">
        <f>SUM(F102:F128)</f>
        <v>60</v>
      </c>
      <c r="G131" s="12">
        <f>SUM(G102:G128)</f>
        <v>30</v>
      </c>
      <c r="H131" s="12">
        <f>SUM(H102:H128)</f>
        <v>30</v>
      </c>
      <c r="I131" s="12">
        <f aca="true" t="shared" si="10" ref="I131:O131">SUM(I102:I128)-I113-I115-I117-I119</f>
        <v>397</v>
      </c>
      <c r="J131" s="12">
        <f t="shared" si="10"/>
        <v>98</v>
      </c>
      <c r="K131" s="12">
        <f t="shared" si="10"/>
        <v>98</v>
      </c>
      <c r="L131" s="12">
        <f t="shared" si="10"/>
        <v>26</v>
      </c>
      <c r="M131" s="12">
        <f t="shared" si="10"/>
        <v>80</v>
      </c>
      <c r="N131" s="12">
        <f t="shared" si="10"/>
        <v>62</v>
      </c>
      <c r="O131" s="12">
        <f t="shared" si="10"/>
        <v>33</v>
      </c>
      <c r="P131" s="11"/>
    </row>
    <row r="132" spans="1:16" s="15" customFormat="1" ht="12.75">
      <c r="A132" s="78"/>
      <c r="B132" s="78" t="s">
        <v>87</v>
      </c>
      <c r="C132" s="78"/>
      <c r="D132" s="78"/>
      <c r="E132" s="78"/>
      <c r="F132" s="78"/>
      <c r="G132" s="78"/>
      <c r="H132" s="78"/>
      <c r="I132" s="78"/>
      <c r="J132" s="136">
        <f>SUM(J131:L131)</f>
        <v>222</v>
      </c>
      <c r="K132" s="136"/>
      <c r="L132" s="136"/>
      <c r="M132" s="136">
        <f>SUM(M131:O131)</f>
        <v>175</v>
      </c>
      <c r="N132" s="136"/>
      <c r="O132" s="136"/>
      <c r="P132" s="11"/>
    </row>
    <row r="133" ht="12.75">
      <c r="B133" t="s">
        <v>73</v>
      </c>
    </row>
    <row r="134" spans="1:16" ht="12.75">
      <c r="A134" s="1"/>
      <c r="B134" s="46"/>
      <c r="C134" s="72"/>
      <c r="D134" s="72"/>
      <c r="E134" s="72"/>
      <c r="N134" s="45"/>
      <c r="O134" s="10"/>
      <c r="P134" s="9"/>
    </row>
    <row r="135" spans="1:16" ht="12.75">
      <c r="A135" s="1"/>
      <c r="B135" s="73" t="s">
        <v>156</v>
      </c>
      <c r="G135" s="27">
        <f>SUM(F102:F120)</f>
        <v>43</v>
      </c>
      <c r="H135" s="27">
        <f>SUM(G102:G120)</f>
        <v>22</v>
      </c>
      <c r="I135" s="27">
        <f>SUM(H102:H120)</f>
        <v>21</v>
      </c>
      <c r="N135" s="45"/>
      <c r="O135" s="10"/>
      <c r="P135" s="9"/>
    </row>
    <row r="136" spans="1:16" ht="12.75">
      <c r="A136" s="1"/>
      <c r="B136" s="73" t="s">
        <v>158</v>
      </c>
      <c r="G136">
        <f>SUM(F122:F128)</f>
        <v>17</v>
      </c>
      <c r="H136">
        <f>SUM(G122:G128)</f>
        <v>8</v>
      </c>
      <c r="I136">
        <f>SUM(H122:H128)</f>
        <v>9</v>
      </c>
      <c r="N136" s="45"/>
      <c r="O136" s="10"/>
      <c r="P136" s="9"/>
    </row>
    <row r="137" spans="1:16" ht="12.75">
      <c r="A137" s="1"/>
      <c r="B137" s="46"/>
      <c r="C137" s="72"/>
      <c r="D137" s="72"/>
      <c r="E137" s="72"/>
      <c r="F137" s="73"/>
      <c r="N137" s="45"/>
      <c r="O137" s="10"/>
      <c r="P137" s="9"/>
    </row>
    <row r="138" spans="2:5" ht="12.75">
      <c r="B138" s="137"/>
      <c r="C138" s="138"/>
      <c r="D138" s="138"/>
      <c r="E138" s="138"/>
    </row>
    <row r="139" spans="2:15" s="23" customFormat="1" ht="12.75">
      <c r="B139" s="127" t="s">
        <v>194</v>
      </c>
      <c r="C139" s="128"/>
      <c r="D139" s="128"/>
      <c r="E139" s="128"/>
      <c r="F139" s="128">
        <f>+F107+F124+F125</f>
        <v>7</v>
      </c>
      <c r="G139" s="128">
        <f aca="true" t="shared" si="11" ref="G139:O139">+G107+G124+G125</f>
        <v>3</v>
      </c>
      <c r="H139" s="128">
        <f t="shared" si="11"/>
        <v>4</v>
      </c>
      <c r="I139" s="128">
        <f t="shared" si="11"/>
        <v>68</v>
      </c>
      <c r="J139" s="128">
        <f t="shared" si="11"/>
        <v>7</v>
      </c>
      <c r="K139" s="128">
        <f t="shared" si="11"/>
        <v>12</v>
      </c>
      <c r="L139" s="128">
        <f t="shared" si="11"/>
        <v>9</v>
      </c>
      <c r="M139" s="128">
        <f t="shared" si="11"/>
        <v>10</v>
      </c>
      <c r="N139" s="128">
        <f t="shared" si="11"/>
        <v>5</v>
      </c>
      <c r="O139" s="128">
        <f t="shared" si="11"/>
        <v>25</v>
      </c>
    </row>
    <row r="140" spans="6:8" s="23" customFormat="1" ht="12.75">
      <c r="F140" s="38"/>
      <c r="G140" s="38"/>
      <c r="H140" s="38"/>
    </row>
    <row r="142" spans="2:6" ht="12.75">
      <c r="B142" s="81" t="s">
        <v>144</v>
      </c>
      <c r="C142" s="13"/>
      <c r="D142" s="13"/>
      <c r="E142" s="13"/>
      <c r="F142" s="13">
        <f>F143+F144</f>
        <v>180</v>
      </c>
    </row>
    <row r="143" spans="1:8" s="1" customFormat="1" ht="12.75">
      <c r="A143" s="80"/>
      <c r="B143" s="71" t="s">
        <v>159</v>
      </c>
      <c r="C143" s="13"/>
      <c r="D143" s="13"/>
      <c r="E143" s="13"/>
      <c r="F143" s="13">
        <f>F28+G80+G135</f>
        <v>145</v>
      </c>
      <c r="G143" s="13"/>
      <c r="H143" s="13"/>
    </row>
    <row r="144" spans="1:8" s="1" customFormat="1" ht="12.75">
      <c r="A144" s="80"/>
      <c r="B144" s="71" t="s">
        <v>160</v>
      </c>
      <c r="C144" s="13"/>
      <c r="D144" s="13"/>
      <c r="E144" s="13"/>
      <c r="F144" s="13">
        <f>G81+G136</f>
        <v>35</v>
      </c>
      <c r="G144" s="13"/>
      <c r="H144" s="13"/>
    </row>
    <row r="145" spans="1:8" s="1" customFormat="1" ht="12.75">
      <c r="A145" s="80"/>
      <c r="B145" s="71"/>
      <c r="C145" s="13"/>
      <c r="D145" s="13"/>
      <c r="E145" s="13"/>
      <c r="F145" s="13"/>
      <c r="G145" s="13"/>
      <c r="H145" s="13"/>
    </row>
    <row r="146" spans="1:8" s="1" customFormat="1" ht="12.75">
      <c r="A146" s="80"/>
      <c r="B146" s="71"/>
      <c r="C146" s="13"/>
      <c r="D146" s="27"/>
      <c r="E146" s="13"/>
      <c r="F146" s="13"/>
      <c r="G146" s="13"/>
      <c r="H146" s="13"/>
    </row>
    <row r="147" spans="1:8" s="1" customFormat="1" ht="12.75">
      <c r="A147" s="80"/>
      <c r="B147" s="71"/>
      <c r="C147" s="13"/>
      <c r="D147" s="91"/>
      <c r="E147" s="91"/>
      <c r="F147" s="13"/>
      <c r="G147" s="13"/>
      <c r="H147" s="13"/>
    </row>
    <row r="148" spans="4:6" ht="12.75">
      <c r="D148" s="55"/>
      <c r="E148" s="55"/>
      <c r="F148" s="55"/>
    </row>
    <row r="149" spans="2:16" s="32" customFormat="1" ht="12.75">
      <c r="B149" s="120" t="s">
        <v>170</v>
      </c>
      <c r="C149" s="121"/>
      <c r="D149" s="121"/>
      <c r="E149" s="121"/>
      <c r="F149" s="121">
        <f>+F31+F84</f>
        <v>54</v>
      </c>
      <c r="G149" s="121">
        <f aca="true" t="shared" si="12" ref="G149:O149">+G31+G84</f>
        <v>37</v>
      </c>
      <c r="H149" s="121">
        <f t="shared" si="12"/>
        <v>17</v>
      </c>
      <c r="I149" s="121">
        <f t="shared" si="12"/>
        <v>364</v>
      </c>
      <c r="J149" s="121">
        <f t="shared" si="12"/>
        <v>135</v>
      </c>
      <c r="K149" s="121">
        <f t="shared" si="12"/>
        <v>120</v>
      </c>
      <c r="L149" s="121">
        <f t="shared" si="12"/>
        <v>15</v>
      </c>
      <c r="M149" s="121">
        <f t="shared" si="12"/>
        <v>79</v>
      </c>
      <c r="N149" s="121">
        <f t="shared" si="12"/>
        <v>15</v>
      </c>
      <c r="O149" s="121">
        <f t="shared" si="12"/>
        <v>0</v>
      </c>
      <c r="P149"/>
    </row>
    <row r="150" spans="2:15" s="23" customFormat="1" ht="12.75">
      <c r="B150" s="127" t="s">
        <v>194</v>
      </c>
      <c r="C150" s="127"/>
      <c r="D150" s="127"/>
      <c r="E150" s="127"/>
      <c r="F150" s="127">
        <f>+F139</f>
        <v>7</v>
      </c>
      <c r="G150" s="127">
        <f aca="true" t="shared" si="13" ref="G150:O150">+G139</f>
        <v>3</v>
      </c>
      <c r="H150" s="127">
        <f t="shared" si="13"/>
        <v>4</v>
      </c>
      <c r="I150" s="127">
        <f t="shared" si="13"/>
        <v>68</v>
      </c>
      <c r="J150" s="127">
        <f t="shared" si="13"/>
        <v>7</v>
      </c>
      <c r="K150" s="127">
        <f t="shared" si="13"/>
        <v>12</v>
      </c>
      <c r="L150" s="127">
        <f t="shared" si="13"/>
        <v>9</v>
      </c>
      <c r="M150" s="127">
        <f t="shared" si="13"/>
        <v>10</v>
      </c>
      <c r="N150" s="127">
        <f t="shared" si="13"/>
        <v>5</v>
      </c>
      <c r="O150" s="127">
        <f t="shared" si="13"/>
        <v>25</v>
      </c>
    </row>
    <row r="151" s="33" customFormat="1" ht="12.75">
      <c r="P151"/>
    </row>
    <row r="152" s="33" customFormat="1" ht="12.75"/>
    <row r="153" s="33" customFormat="1" ht="12.75"/>
    <row r="154" spans="1:1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6" ht="12.75">
      <c r="A155" s="40"/>
      <c r="C155" s="40"/>
      <c r="D155" s="40"/>
      <c r="E155" s="40"/>
      <c r="F155" s="40"/>
      <c r="G155" s="40"/>
      <c r="H155" s="40"/>
      <c r="I155" s="40"/>
      <c r="J155" s="40"/>
      <c r="K155" s="40"/>
      <c r="L155" s="15"/>
      <c r="M155" s="15"/>
      <c r="N155" s="15"/>
      <c r="O155" s="15"/>
      <c r="P155" s="41"/>
    </row>
    <row r="157" spans="2:10" ht="12.75">
      <c r="B157" s="53" t="s">
        <v>165</v>
      </c>
      <c r="C157" s="53" t="s">
        <v>62</v>
      </c>
      <c r="D157" s="53" t="s">
        <v>33</v>
      </c>
      <c r="E157" s="53" t="s">
        <v>75</v>
      </c>
      <c r="F157" s="53" t="s">
        <v>33</v>
      </c>
      <c r="G157" s="53"/>
      <c r="H157" s="53"/>
      <c r="I157" s="53" t="s">
        <v>76</v>
      </c>
      <c r="J157" s="53" t="s">
        <v>33</v>
      </c>
    </row>
    <row r="158" spans="2:10" ht="12.75">
      <c r="B158" s="53" t="s">
        <v>65</v>
      </c>
      <c r="C158" s="20">
        <f>+E158+I158</f>
        <v>564</v>
      </c>
      <c r="D158" s="57">
        <f>+C158/C$161</f>
        <v>0.4630541871921182</v>
      </c>
      <c r="E158" s="20">
        <f>SUM(J$12:J$24)+SUM(M$12:M$24)+SUM(J$49:J$61)+SUM(M$49:M$61)+SUM(J$102:J$113)+SUM(M$102:M$113)+J$63+M$63+J$115+J$117+J$119+M$115+M$117+M$119</f>
        <v>453</v>
      </c>
      <c r="F158" s="57">
        <f>+E158/E$161</f>
        <v>0.4494047619047619</v>
      </c>
      <c r="G158" s="57"/>
      <c r="H158" s="57"/>
      <c r="I158" s="58">
        <f>+SUM(J$66:J$73)+SUM(M$66:M$73)+SUM(J$122:J$128)+SUM(M$122:M$128)</f>
        <v>111</v>
      </c>
      <c r="J158" s="57">
        <f>+I158/I$161</f>
        <v>0.5285714285714286</v>
      </c>
    </row>
    <row r="159" spans="2:10" ht="12.75">
      <c r="B159" s="53" t="s">
        <v>66</v>
      </c>
      <c r="C159" s="20">
        <f>+E159+I159</f>
        <v>525</v>
      </c>
      <c r="D159" s="57">
        <f>+C159/C$161</f>
        <v>0.43103448275862066</v>
      </c>
      <c r="E159" s="58">
        <f>SUM(K$12:K$24)+SUM(N$12:N$24)+SUM(K$49:K$61)+SUM(N$49:N$61)+SUM(K$102:K$113)+SUM(N$102:N$113)+K$63+N$63+K$115+K$117+K$119+N$115+N$117+N$119</f>
        <v>445</v>
      </c>
      <c r="F159" s="57">
        <f>+E159/E$161</f>
        <v>0.44146825396825395</v>
      </c>
      <c r="G159" s="57"/>
      <c r="H159" s="57"/>
      <c r="I159" s="58">
        <f>+SUM(K$66:K$73)+SUM(N$66:N$73)+SUM(K$122:K$128)+SUM(N$122:N$128)</f>
        <v>80</v>
      </c>
      <c r="J159" s="57">
        <f>+I159/I$161</f>
        <v>0.38095238095238093</v>
      </c>
    </row>
    <row r="160" spans="2:10" ht="12.75">
      <c r="B160" s="53" t="s">
        <v>67</v>
      </c>
      <c r="C160" s="20">
        <f>+E160+I160</f>
        <v>129</v>
      </c>
      <c r="D160" s="57">
        <f>+C160/C$161</f>
        <v>0.10591133004926108</v>
      </c>
      <c r="E160" s="58">
        <f>SUM(L$12:L$23)+SUM(O$12:O$23)+SUM(L$49:L$61)+SUM(O$49:O$61)+SUM(L$102:L$113)+SUM(O$102:O$113)+L$63+O$63+L$115+L$117+L$119+O$115+O$117+O$119</f>
        <v>110</v>
      </c>
      <c r="F160" s="57">
        <f>+E160/E$161</f>
        <v>0.10912698412698413</v>
      </c>
      <c r="G160" s="57"/>
      <c r="H160" s="57"/>
      <c r="I160" s="58">
        <f>+SUM(L$66:L$73)+SUM(O$66:O$73)+SUM(L$122:L$128)+SUM(O$122:O$128)</f>
        <v>19</v>
      </c>
      <c r="J160" s="57">
        <f>+I160/I$161</f>
        <v>0.09047619047619047</v>
      </c>
    </row>
    <row r="161" spans="2:10" ht="12.75">
      <c r="B161" s="53" t="s">
        <v>62</v>
      </c>
      <c r="C161" s="20">
        <f>+E161+I161</f>
        <v>1218</v>
      </c>
      <c r="D161" s="57">
        <f>+C161/C$161</f>
        <v>1</v>
      </c>
      <c r="E161" s="20">
        <f>SUM(E158:E160)</f>
        <v>1008</v>
      </c>
      <c r="F161" s="57">
        <f>+E161/E$161</f>
        <v>1</v>
      </c>
      <c r="G161" s="57"/>
      <c r="H161" s="57"/>
      <c r="I161" s="20">
        <f>SUM(I158:I160)</f>
        <v>210</v>
      </c>
      <c r="J161" s="57">
        <f>+I161/I$161</f>
        <v>1</v>
      </c>
    </row>
    <row r="162" spans="3:10" ht="12.75">
      <c r="C162" s="20"/>
      <c r="D162" s="20"/>
      <c r="E162" s="20"/>
      <c r="F162" s="20"/>
      <c r="G162" s="20"/>
      <c r="H162" s="20"/>
      <c r="I162" s="20"/>
      <c r="J162" s="20"/>
    </row>
    <row r="163" spans="2:10" ht="12.75">
      <c r="B163" s="53" t="s">
        <v>166</v>
      </c>
      <c r="C163" s="53" t="s">
        <v>62</v>
      </c>
      <c r="D163" s="53" t="s">
        <v>33</v>
      </c>
      <c r="E163" s="53" t="s">
        <v>75</v>
      </c>
      <c r="F163" s="53" t="s">
        <v>33</v>
      </c>
      <c r="G163" s="53"/>
      <c r="H163" s="53"/>
      <c r="I163" s="53" t="s">
        <v>76</v>
      </c>
      <c r="J163" s="53" t="s">
        <v>33</v>
      </c>
    </row>
    <row r="164" spans="2:10" ht="12.75">
      <c r="B164" s="53" t="s">
        <v>65</v>
      </c>
      <c r="C164" s="20">
        <f>+E164+I164</f>
        <v>572</v>
      </c>
      <c r="D164" s="57">
        <f>+C164/C$161</f>
        <v>0.4696223316912972</v>
      </c>
      <c r="E164" s="58">
        <f>SUM(J$12:J$23)+SUM(M$12:M$23)+SUM(J$49:J$61)+SUM(M$49:M$61)+SUM(J$102:J$112)+SUM(M$102:M$112)+J$63+M$63+J$114+J$116+J$118+J$120++M$114+M$116+M$118+M$120</f>
        <v>461</v>
      </c>
      <c r="F164" s="57">
        <f>+E164/E$161</f>
        <v>0.4573412698412698</v>
      </c>
      <c r="G164" s="57"/>
      <c r="H164" s="57"/>
      <c r="I164" s="58">
        <f>+SUM(J$66:J$73)+SUM(M$66:M$73)+SUM(J$122:J$128)+SUM(M$122:M$128)</f>
        <v>111</v>
      </c>
      <c r="J164" s="57">
        <f>+I164/I$161</f>
        <v>0.5285714285714286</v>
      </c>
    </row>
    <row r="165" spans="2:10" ht="12.75">
      <c r="B165" s="53" t="s">
        <v>66</v>
      </c>
      <c r="C165" s="20">
        <f>+E165+I165</f>
        <v>517</v>
      </c>
      <c r="D165" s="57">
        <f>+C165/C$161</f>
        <v>0.4244663382594417</v>
      </c>
      <c r="E165" s="58">
        <f>SUM(K$12:K$24)+SUM(N$12:N$24)+SUM(K$49:K$61)+SUM(N$49:N$61)+SUM(K$102:K$112)+SUM(N$102:N$112)+K$63+N$63+K$114+K$116+K$118+K$120++N$114+N$116+N$118+N$120</f>
        <v>437</v>
      </c>
      <c r="F165" s="57">
        <f>+E165/E$161</f>
        <v>0.43353174603174605</v>
      </c>
      <c r="G165" s="57"/>
      <c r="H165" s="57"/>
      <c r="I165" s="58">
        <f>+SUM(K$66:K$73)+SUM(N$66:N$73)+SUM(K$122:K$128)+SUM(N$122:N$128)</f>
        <v>80</v>
      </c>
      <c r="J165" s="57">
        <f>+I165/I$161</f>
        <v>0.38095238095238093</v>
      </c>
    </row>
    <row r="166" spans="2:10" ht="12.75">
      <c r="B166" s="53" t="s">
        <v>67</v>
      </c>
      <c r="C166" s="20">
        <f>+E166+I166</f>
        <v>129</v>
      </c>
      <c r="D166" s="57">
        <f>+C166/C$161</f>
        <v>0.10591133004926108</v>
      </c>
      <c r="E166" s="58">
        <f>SUM(L$12:L$23)+SUM(O$12:O$23)+SUM(L$49:L$61)+SUM(O$49:O$61)+SUM(L$102:L$112)+SUM(O$102:O$112)+L$63+O$63+L$114+L$116+L$118+L$120+O$114+O$116+O$118+O$120</f>
        <v>110</v>
      </c>
      <c r="F166" s="57">
        <f>+E166/E$161</f>
        <v>0.10912698412698413</v>
      </c>
      <c r="G166" s="57"/>
      <c r="H166" s="57"/>
      <c r="I166" s="58">
        <f>+SUM(L$66:L$73)+SUM(O$66:O$73)+SUM(L$122:L$128)+SUM(O$122:O$128)</f>
        <v>19</v>
      </c>
      <c r="J166" s="57">
        <f>+I166/I$161</f>
        <v>0.09047619047619047</v>
      </c>
    </row>
    <row r="167" spans="2:10" ht="12.75">
      <c r="B167" s="53" t="s">
        <v>62</v>
      </c>
      <c r="C167" s="20">
        <f>+E167+I167</f>
        <v>1218</v>
      </c>
      <c r="D167" s="57">
        <f>+C167/C$161</f>
        <v>1</v>
      </c>
      <c r="E167" s="20">
        <f>SUM(E164:E166)</f>
        <v>1008</v>
      </c>
      <c r="F167" s="57">
        <f>+E167/E$161</f>
        <v>1</v>
      </c>
      <c r="G167" s="57"/>
      <c r="H167" s="57"/>
      <c r="I167" s="20">
        <f>SUM(I164:I166)</f>
        <v>210</v>
      </c>
      <c r="J167" s="57">
        <f>+I167/I$161</f>
        <v>1</v>
      </c>
    </row>
    <row r="168" spans="3:10" ht="12.75">
      <c r="C168" s="20"/>
      <c r="D168" s="20"/>
      <c r="E168" s="20"/>
      <c r="F168" s="20"/>
      <c r="G168" s="20"/>
      <c r="H168" s="20"/>
      <c r="I168" s="20"/>
      <c r="J168" s="20"/>
    </row>
    <row r="169" spans="2:10" ht="12.75">
      <c r="B169" s="53" t="s">
        <v>167</v>
      </c>
      <c r="C169" s="53" t="s">
        <v>62</v>
      </c>
      <c r="D169" s="53" t="s">
        <v>33</v>
      </c>
      <c r="E169" s="53" t="s">
        <v>75</v>
      </c>
      <c r="F169" s="53" t="s">
        <v>33</v>
      </c>
      <c r="G169" s="53"/>
      <c r="H169" s="53"/>
      <c r="I169" s="53" t="s">
        <v>76</v>
      </c>
      <c r="J169" s="53" t="s">
        <v>33</v>
      </c>
    </row>
    <row r="170" spans="2:10" ht="12.75">
      <c r="B170" s="53" t="s">
        <v>65</v>
      </c>
      <c r="C170" s="20">
        <f>+E170+I170</f>
        <v>558</v>
      </c>
      <c r="D170" s="57">
        <f>+C170/C$161</f>
        <v>0.458128078817734</v>
      </c>
      <c r="E170" s="58">
        <f>SUM(J$12:J$23)+SUM(M$12:M$23)+SUM(J$49:J$60)+SUM(M$49:M$60)+SUM(J$102:J$113)+SUM(M$102:M$113)+J$62+J$64+M$62+M$64++J$115+J$117+J$119+M$115+M$117+M$119</f>
        <v>447</v>
      </c>
      <c r="F170" s="57">
        <f>+E170/E$161</f>
        <v>0.44345238095238093</v>
      </c>
      <c r="G170" s="57"/>
      <c r="H170" s="57"/>
      <c r="I170" s="58">
        <f>+SUM(J$66:J$73)+SUM(M$66:M$73)+SUM(J$122:J$128)+SUM(M$122:M$128)</f>
        <v>111</v>
      </c>
      <c r="J170" s="57">
        <f>+I170/I$161</f>
        <v>0.5285714285714286</v>
      </c>
    </row>
    <row r="171" spans="2:10" ht="12.75">
      <c r="B171" s="53" t="s">
        <v>66</v>
      </c>
      <c r="C171" s="20">
        <f>+E171+I171</f>
        <v>531</v>
      </c>
      <c r="D171" s="57">
        <f>+C171/C$161</f>
        <v>0.43596059113300495</v>
      </c>
      <c r="E171" s="58">
        <f>SUM(K$12:K$24)+SUM(N$12:N$24)+SUM(K$49:K$60)+SUM(N$49:N$60)+SUM(K$102:K$113)+SUM(N$102:N$113)+K$62+K$64+N$62+N$64+K$115+K$117+K$119+N$115+N$117+N$119</f>
        <v>451</v>
      </c>
      <c r="F171" s="57">
        <f>+E171/E$161</f>
        <v>0.44742063492063494</v>
      </c>
      <c r="G171" s="57"/>
      <c r="H171" s="57"/>
      <c r="I171" s="58">
        <f>+SUM(K$66:K$73)+SUM(N$66:N$73)+SUM(K$122:K$128)+SUM(N$122:N$128)</f>
        <v>80</v>
      </c>
      <c r="J171" s="57">
        <f>+I171/I$161</f>
        <v>0.38095238095238093</v>
      </c>
    </row>
    <row r="172" spans="2:10" ht="12.75">
      <c r="B172" s="53" t="s">
        <v>67</v>
      </c>
      <c r="C172" s="20">
        <f>+E172+I172</f>
        <v>129</v>
      </c>
      <c r="D172" s="57">
        <f>+C172/C$161</f>
        <v>0.10591133004926108</v>
      </c>
      <c r="E172" s="58">
        <f>SUM(L$12:L$23)+SUM(O$12:O$23)+SUM(L$49:L$60)+SUM(O$49:O$60)+SUM(L$102:L$113)+SUM(O$102:O$113)+L$62+L$64+O$62+O$64+L$115+L$117+L$119+O$115+O$117+O$119</f>
        <v>110</v>
      </c>
      <c r="F172" s="57">
        <f>+E172/E$161</f>
        <v>0.10912698412698413</v>
      </c>
      <c r="G172" s="57"/>
      <c r="H172" s="57"/>
      <c r="I172" s="58">
        <f>+SUM(L$66:L$73)+SUM(O$66:O$73)+SUM(L$122:L$128)+SUM(O$122:O$128)</f>
        <v>19</v>
      </c>
      <c r="J172" s="57">
        <f>+I172/I$161</f>
        <v>0.09047619047619047</v>
      </c>
    </row>
    <row r="173" spans="2:10" ht="12.75">
      <c r="B173" s="53" t="s">
        <v>62</v>
      </c>
      <c r="C173" s="20">
        <f>+E173+I173</f>
        <v>1218</v>
      </c>
      <c r="D173" s="57">
        <f>+C173/C$161</f>
        <v>1</v>
      </c>
      <c r="E173" s="20">
        <f>SUM(E170:E172)</f>
        <v>1008</v>
      </c>
      <c r="F173" s="57">
        <f>+E173/E$161</f>
        <v>1</v>
      </c>
      <c r="G173" s="57"/>
      <c r="H173" s="57"/>
      <c r="I173" s="20">
        <f>SUM(I170:I172)</f>
        <v>210</v>
      </c>
      <c r="J173" s="57">
        <f>+I173/I$161</f>
        <v>1</v>
      </c>
    </row>
    <row r="174" spans="3:10" ht="12.75">
      <c r="C174" s="20"/>
      <c r="D174" s="20"/>
      <c r="E174" s="20"/>
      <c r="F174" s="20"/>
      <c r="G174" s="20"/>
      <c r="H174" s="20"/>
      <c r="I174" s="20"/>
      <c r="J174" s="20"/>
    </row>
    <row r="175" spans="2:10" ht="12.75">
      <c r="B175" s="53" t="s">
        <v>168</v>
      </c>
      <c r="C175" s="53" t="s">
        <v>62</v>
      </c>
      <c r="D175" s="53" t="s">
        <v>33</v>
      </c>
      <c r="E175" s="53" t="s">
        <v>75</v>
      </c>
      <c r="F175" s="53" t="s">
        <v>33</v>
      </c>
      <c r="G175" s="53"/>
      <c r="H175" s="53"/>
      <c r="I175" s="53" t="s">
        <v>76</v>
      </c>
      <c r="J175" s="53" t="s">
        <v>33</v>
      </c>
    </row>
    <row r="176" spans="2:10" ht="12.75">
      <c r="B176" s="53" t="s">
        <v>65</v>
      </c>
      <c r="C176" s="20">
        <f>+E176+I176</f>
        <v>566</v>
      </c>
      <c r="D176" s="57">
        <f>+C176/C$161</f>
        <v>0.46469622331691296</v>
      </c>
      <c r="E176" s="58">
        <f>SUM(J$12:J$23)+SUM(M$12:M$23)+SUM(J$49:J$60)+SUM(M$49:M$60)+SUM(J$102:J$112)+SUM(M$102:M$112)+J$62+J$64+M$62+M$64+J$114+J$116+J$118+J$120+M$114+M$116+M$118+M$120</f>
        <v>455</v>
      </c>
      <c r="F176" s="57">
        <f>+E176/E$161</f>
        <v>0.4513888888888889</v>
      </c>
      <c r="G176" s="57"/>
      <c r="H176" s="57"/>
      <c r="I176" s="58">
        <f>+SUM(J$66:J$73)+SUM(M$66:M$73)+SUM(J$122:J$128)+SUM(M$122:M$128)</f>
        <v>111</v>
      </c>
      <c r="J176" s="57">
        <f>+I176/I$161</f>
        <v>0.5285714285714286</v>
      </c>
    </row>
    <row r="177" spans="2:10" ht="12.75">
      <c r="B177" s="53" t="s">
        <v>66</v>
      </c>
      <c r="C177" s="20">
        <f>+E177+I177</f>
        <v>523</v>
      </c>
      <c r="D177" s="57">
        <f>+C177/C$161</f>
        <v>0.4293924466338259</v>
      </c>
      <c r="E177" s="58">
        <f>SUM(K$12:K$24)+SUM(N$12:N$24)+SUM(K$49:K$60)+SUM(N$49:N$60)+SUM(K$102:K$112)+SUM(N$102:N$112)+K$62+K$64+N$62+N$64+K$114+K$116+K$118+K$120+N$114+N$116+N$118+N$120</f>
        <v>443</v>
      </c>
      <c r="F177" s="57">
        <f>+E177/E$161</f>
        <v>0.439484126984127</v>
      </c>
      <c r="G177" s="57"/>
      <c r="H177" s="57"/>
      <c r="I177" s="58">
        <f>+SUM(K$66:K$73)+SUM(N$66:N$73)+SUM(K$122:K$128)+SUM(N$122:N$128)</f>
        <v>80</v>
      </c>
      <c r="J177" s="57">
        <f>+I177/I$161</f>
        <v>0.38095238095238093</v>
      </c>
    </row>
    <row r="178" spans="2:10" ht="12.75">
      <c r="B178" s="53" t="s">
        <v>67</v>
      </c>
      <c r="C178" s="20">
        <f>+E178+I178</f>
        <v>129</v>
      </c>
      <c r="D178" s="57">
        <f>+C178/C$161</f>
        <v>0.10591133004926108</v>
      </c>
      <c r="E178" s="58">
        <f>SUM(L$12:L$23)+SUM(O$12:O$23)+SUM(L$49:L$60)+SUM(O$49:O$60)+SUM(L$102:L$112)+SUM(O$102:O$112)+L$62+L$64+O$62+O$64+L$114+L$116+L$118++L$120+O$114+O$116+O$118+O$120</f>
        <v>110</v>
      </c>
      <c r="F178" s="57">
        <f>+E178/E$161</f>
        <v>0.10912698412698413</v>
      </c>
      <c r="G178" s="57"/>
      <c r="H178" s="57"/>
      <c r="I178" s="58">
        <f>+SUM(L$66:L$73)+SUM(O$66:O$73)+SUM(L$122:L$128)+SUM(O$122:O$128)</f>
        <v>19</v>
      </c>
      <c r="J178" s="57">
        <f>+I178/I$161</f>
        <v>0.09047619047619047</v>
      </c>
    </row>
    <row r="179" spans="2:10" ht="12.75">
      <c r="B179" s="53" t="s">
        <v>62</v>
      </c>
      <c r="C179" s="20">
        <f>+E179+I179</f>
        <v>1218</v>
      </c>
      <c r="D179" s="57">
        <f>+C179/C$161</f>
        <v>1</v>
      </c>
      <c r="E179" s="20">
        <f>SUM(E176:E178)</f>
        <v>1008</v>
      </c>
      <c r="F179" s="57">
        <f>+E179/E$161</f>
        <v>1</v>
      </c>
      <c r="G179" s="57"/>
      <c r="H179" s="57"/>
      <c r="I179" s="20">
        <f>SUM(I176:I178)</f>
        <v>210</v>
      </c>
      <c r="J179" s="57">
        <f>+I179/I$161</f>
        <v>1</v>
      </c>
    </row>
    <row r="181" spans="2:10" ht="12.75">
      <c r="B181" s="42" t="s">
        <v>169</v>
      </c>
      <c r="C181" s="42" t="s">
        <v>62</v>
      </c>
      <c r="D181" s="42" t="s">
        <v>33</v>
      </c>
      <c r="E181" s="42" t="s">
        <v>75</v>
      </c>
      <c r="F181" s="42" t="s">
        <v>33</v>
      </c>
      <c r="G181" s="42"/>
      <c r="H181" s="42"/>
      <c r="I181" s="42" t="s">
        <v>76</v>
      </c>
      <c r="J181" s="42" t="s">
        <v>33</v>
      </c>
    </row>
    <row r="182" spans="2:10" ht="12.75">
      <c r="B182" s="42" t="s">
        <v>65</v>
      </c>
      <c r="C182" s="15">
        <f>+E182+I182</f>
        <v>565</v>
      </c>
      <c r="D182" s="44">
        <f>+C182/C$161</f>
        <v>0.4638752052545156</v>
      </c>
      <c r="E182" s="15">
        <f>+(E158+E164+E170+E176)/4</f>
        <v>454</v>
      </c>
      <c r="F182" s="44">
        <f>+E182/E$161</f>
        <v>0.4503968253968254</v>
      </c>
      <c r="G182" s="44"/>
      <c r="H182" s="44"/>
      <c r="I182" s="15">
        <f>+(I158+I164+I170+I176)/4</f>
        <v>111</v>
      </c>
      <c r="J182" s="44">
        <f>+I182/I$161</f>
        <v>0.5285714285714286</v>
      </c>
    </row>
    <row r="183" spans="2:10" ht="12.75">
      <c r="B183" s="42" t="s">
        <v>66</v>
      </c>
      <c r="C183" s="15">
        <f>+E183+I183</f>
        <v>524</v>
      </c>
      <c r="D183" s="44">
        <f>+C183/C$161</f>
        <v>0.4302134646962233</v>
      </c>
      <c r="E183" s="15">
        <f>+(E159+E165+E171+E177)/4</f>
        <v>444</v>
      </c>
      <c r="F183" s="44">
        <f>+E183/E$161</f>
        <v>0.44047619047619047</v>
      </c>
      <c r="G183" s="44"/>
      <c r="H183" s="44"/>
      <c r="I183" s="15">
        <f>+(I159+I165+I171+I177)/4</f>
        <v>80</v>
      </c>
      <c r="J183" s="44">
        <f>+I183/I$161</f>
        <v>0.38095238095238093</v>
      </c>
    </row>
    <row r="184" spans="2:10" ht="12.75">
      <c r="B184" s="42" t="s">
        <v>67</v>
      </c>
      <c r="C184" s="15">
        <f>+E184+I184</f>
        <v>129</v>
      </c>
      <c r="D184" s="44">
        <f>+C184/C$161</f>
        <v>0.10591133004926108</v>
      </c>
      <c r="E184" s="15">
        <f>+(E160+E166+E172+E178)/4</f>
        <v>110</v>
      </c>
      <c r="F184" s="44">
        <f>+E184/E$161</f>
        <v>0.10912698412698413</v>
      </c>
      <c r="G184" s="44"/>
      <c r="H184" s="44"/>
      <c r="I184" s="15">
        <f>+(I160+I166+I172+I178)/4</f>
        <v>19</v>
      </c>
      <c r="J184" s="44">
        <f>+I184/I$161</f>
        <v>0.09047619047619047</v>
      </c>
    </row>
    <row r="185" spans="2:10" ht="12.75">
      <c r="B185" s="42" t="s">
        <v>62</v>
      </c>
      <c r="C185" s="15">
        <f>+E185+I185</f>
        <v>1218</v>
      </c>
      <c r="D185" s="44">
        <f>+C185/C$161</f>
        <v>1</v>
      </c>
      <c r="E185" s="15">
        <f>+SUM(E182:E184)</f>
        <v>1008</v>
      </c>
      <c r="F185" s="44">
        <f>+E185/E$161</f>
        <v>1</v>
      </c>
      <c r="G185" s="44"/>
      <c r="H185" s="44"/>
      <c r="I185" s="15">
        <f>+(I161+I167+I173+I179)/4</f>
        <v>210</v>
      </c>
      <c r="J185" s="44">
        <f>+I185/I$161</f>
        <v>1</v>
      </c>
    </row>
    <row r="187" ht="12.75">
      <c r="B187" s="42"/>
    </row>
    <row r="188" spans="3:4" ht="12.75">
      <c r="C188" s="54"/>
      <c r="D188" s="54"/>
    </row>
    <row r="189" spans="1:4" ht="12.75">
      <c r="A189" s="1"/>
      <c r="C189" s="54" t="s">
        <v>54</v>
      </c>
      <c r="D189" s="54" t="s">
        <v>33</v>
      </c>
    </row>
    <row r="190" spans="2:4" ht="12.75">
      <c r="B190" s="13" t="s">
        <v>88</v>
      </c>
      <c r="C190" s="82">
        <f>+SUM(C191:C196)</f>
        <v>67</v>
      </c>
      <c r="D190" s="83">
        <f>(C190/180)*100</f>
        <v>37.22222222222222</v>
      </c>
    </row>
    <row r="191" spans="2:4" ht="12.75">
      <c r="B191" s="90" t="s">
        <v>70</v>
      </c>
      <c r="C191" s="20">
        <v>8</v>
      </c>
      <c r="D191" s="15"/>
    </row>
    <row r="192" spans="2:4" ht="12.75">
      <c r="B192" s="93" t="s">
        <v>195</v>
      </c>
      <c r="C192" s="20">
        <v>10</v>
      </c>
      <c r="D192" s="15"/>
    </row>
    <row r="193" spans="2:4" ht="12.75">
      <c r="B193" s="90" t="s">
        <v>161</v>
      </c>
      <c r="C193" s="20">
        <v>7</v>
      </c>
      <c r="D193" s="15"/>
    </row>
    <row r="194" spans="2:4" ht="12.75">
      <c r="B194" s="93" t="s">
        <v>171</v>
      </c>
      <c r="C194" s="20">
        <v>35</v>
      </c>
      <c r="D194" s="15"/>
    </row>
    <row r="195" spans="2:3" ht="12.75">
      <c r="B195" s="90" t="s">
        <v>21</v>
      </c>
      <c r="C195" s="20">
        <v>2</v>
      </c>
    </row>
    <row r="196" spans="2:3" ht="12.75">
      <c r="B196" s="90" t="s">
        <v>177</v>
      </c>
      <c r="C196" s="20">
        <v>5</v>
      </c>
    </row>
    <row r="198" ht="42.75">
      <c r="B198" s="94" t="s">
        <v>172</v>
      </c>
    </row>
    <row r="199" spans="1:3" ht="45">
      <c r="A199" s="95"/>
      <c r="B199" s="96" t="s">
        <v>173</v>
      </c>
      <c r="C199" s="97">
        <v>180</v>
      </c>
    </row>
    <row r="200" spans="1:3" ht="15">
      <c r="A200" s="95"/>
      <c r="B200" s="98" t="s">
        <v>174</v>
      </c>
      <c r="C200" s="97">
        <v>54</v>
      </c>
    </row>
    <row r="201" spans="1:3" ht="30">
      <c r="A201" s="95"/>
      <c r="B201" s="98" t="s">
        <v>175</v>
      </c>
      <c r="C201" s="97">
        <v>7</v>
      </c>
    </row>
    <row r="202" spans="1:3" ht="75">
      <c r="A202" s="95"/>
      <c r="B202" s="98" t="s">
        <v>176</v>
      </c>
      <c r="C202" s="97">
        <v>0</v>
      </c>
    </row>
    <row r="203" spans="2:3" ht="45">
      <c r="B203" s="98" t="s">
        <v>196</v>
      </c>
      <c r="C203" s="55">
        <v>1</v>
      </c>
    </row>
  </sheetData>
  <sheetProtection/>
  <mergeCells count="76">
    <mergeCell ref="P61:P62"/>
    <mergeCell ref="P63:P64"/>
    <mergeCell ref="P113:P114"/>
    <mergeCell ref="P115:P116"/>
    <mergeCell ref="P117:P118"/>
    <mergeCell ref="P119:P120"/>
    <mergeCell ref="F9:H9"/>
    <mergeCell ref="E10:E11"/>
    <mergeCell ref="G10:G11"/>
    <mergeCell ref="H10:H11"/>
    <mergeCell ref="D10:D11"/>
    <mergeCell ref="F63:F64"/>
    <mergeCell ref="H63:H64"/>
    <mergeCell ref="E47:E48"/>
    <mergeCell ref="G47:G48"/>
    <mergeCell ref="H47:H48"/>
    <mergeCell ref="F46:H46"/>
    <mergeCell ref="D100:D101"/>
    <mergeCell ref="C100:C101"/>
    <mergeCell ref="F99:H99"/>
    <mergeCell ref="A9:A11"/>
    <mergeCell ref="B9:B11"/>
    <mergeCell ref="C9:E9"/>
    <mergeCell ref="I9:O9"/>
    <mergeCell ref="P9:P11"/>
    <mergeCell ref="F10:F11"/>
    <mergeCell ref="J10:L10"/>
    <mergeCell ref="M10:O10"/>
    <mergeCell ref="C10:C11"/>
    <mergeCell ref="I10:I11"/>
    <mergeCell ref="J26:L26"/>
    <mergeCell ref="M26:O26"/>
    <mergeCell ref="B30:E30"/>
    <mergeCell ref="A46:A48"/>
    <mergeCell ref="B46:B48"/>
    <mergeCell ref="C46:E46"/>
    <mergeCell ref="I46:O46"/>
    <mergeCell ref="I47:I48"/>
    <mergeCell ref="C47:C48"/>
    <mergeCell ref="D47:D48"/>
    <mergeCell ref="H100:H101"/>
    <mergeCell ref="G100:G101"/>
    <mergeCell ref="P46:P48"/>
    <mergeCell ref="F47:F48"/>
    <mergeCell ref="J47:L47"/>
    <mergeCell ref="M47:O47"/>
    <mergeCell ref="I75:K75"/>
    <mergeCell ref="L75:N75"/>
    <mergeCell ref="F61:F62"/>
    <mergeCell ref="G61:G62"/>
    <mergeCell ref="M130:O130"/>
    <mergeCell ref="E100:E101"/>
    <mergeCell ref="I77:K77"/>
    <mergeCell ref="L77:N77"/>
    <mergeCell ref="B83:E83"/>
    <mergeCell ref="A99:A101"/>
    <mergeCell ref="B99:B101"/>
    <mergeCell ref="C99:E99"/>
    <mergeCell ref="I99:O99"/>
    <mergeCell ref="I100:I101"/>
    <mergeCell ref="H117:H118"/>
    <mergeCell ref="H119:H120"/>
    <mergeCell ref="J132:L132"/>
    <mergeCell ref="M132:O132"/>
    <mergeCell ref="B138:E138"/>
    <mergeCell ref="P99:P101"/>
    <mergeCell ref="F100:F101"/>
    <mergeCell ref="J100:L100"/>
    <mergeCell ref="M100:O100"/>
    <mergeCell ref="J130:L130"/>
    <mergeCell ref="F113:F114"/>
    <mergeCell ref="G113:G114"/>
    <mergeCell ref="F115:F116"/>
    <mergeCell ref="F117:F118"/>
    <mergeCell ref="F119:F120"/>
    <mergeCell ref="G115:G116"/>
  </mergeCells>
  <printOptions/>
  <pageMargins left="0.3937007874015748" right="0.3937007874015748" top="0.1968503937007874" bottom="0.1968503937007874" header="0.11811023622047245" footer="0.11811023622047245"/>
  <pageSetup horizontalDpi="600" verticalDpi="600" orientation="landscape" paperSize="9" scale="68" r:id="rId1"/>
  <rowBreaks count="3" manualBreakCount="3">
    <brk id="38" max="255" man="1"/>
    <brk id="91" max="255" man="1"/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96"/>
  <sheetViews>
    <sheetView view="pageBreakPreview" zoomScaleSheetLayoutView="100" zoomScalePageLayoutView="0" workbookViewId="0" topLeftCell="A151">
      <selection activeCell="A1" sqref="A1:O2"/>
    </sheetView>
  </sheetViews>
  <sheetFormatPr defaultColWidth="9.00390625" defaultRowHeight="12.75"/>
  <cols>
    <col min="1" max="1" width="3.25390625" style="0" customWidth="1"/>
    <col min="2" max="2" width="33.2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24.25390625" style="0" bestFit="1" customWidth="1"/>
    <col min="17" max="17" width="10.25390625" style="0" bestFit="1" customWidth="1"/>
  </cols>
  <sheetData>
    <row r="1" s="52" customFormat="1" ht="15.75">
      <c r="A1" s="52" t="s">
        <v>197</v>
      </c>
    </row>
    <row r="2" spans="1:14" ht="12.75">
      <c r="A2" s="15"/>
      <c r="B2" s="15" t="s">
        <v>198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3" ht="12.75">
      <c r="B3" s="15" t="s">
        <v>143</v>
      </c>
      <c r="D3" s="15"/>
      <c r="E3" s="20" t="s">
        <v>28</v>
      </c>
      <c r="F3" s="20" t="s">
        <v>0</v>
      </c>
      <c r="G3" s="20"/>
      <c r="H3" s="20"/>
      <c r="I3" s="20"/>
      <c r="J3" s="15"/>
      <c r="K3" s="15"/>
      <c r="L3" s="15"/>
      <c r="M3" s="15"/>
    </row>
    <row r="4" spans="2:13" ht="12.75">
      <c r="B4" t="s">
        <v>183</v>
      </c>
      <c r="D4" s="15"/>
      <c r="E4" s="43">
        <f>I4/I7</f>
        <v>0.48009950248756217</v>
      </c>
      <c r="F4" s="20" t="s">
        <v>30</v>
      </c>
      <c r="G4" s="20"/>
      <c r="H4" s="20"/>
      <c r="I4" s="20">
        <f>J25+M25</f>
        <v>193</v>
      </c>
      <c r="J4" s="15"/>
      <c r="K4" s="15"/>
      <c r="L4" s="15"/>
      <c r="M4" s="15"/>
    </row>
    <row r="5" spans="2:13" ht="12.75">
      <c r="B5" t="s">
        <v>55</v>
      </c>
      <c r="D5" s="15"/>
      <c r="E5" s="43">
        <f>I5/I7</f>
        <v>0.44527363184079605</v>
      </c>
      <c r="F5" s="20" t="s">
        <v>31</v>
      </c>
      <c r="G5" s="20"/>
      <c r="H5" s="20"/>
      <c r="I5" s="20">
        <f>K25+N25</f>
        <v>179</v>
      </c>
      <c r="J5" s="15"/>
      <c r="K5" s="15"/>
      <c r="L5" s="15"/>
      <c r="M5" s="15"/>
    </row>
    <row r="6" spans="2:13" ht="12.75">
      <c r="B6" t="s">
        <v>1</v>
      </c>
      <c r="D6" s="15"/>
      <c r="E6" s="43">
        <f>I6/I7</f>
        <v>0.07462686567164178</v>
      </c>
      <c r="F6" s="20" t="s">
        <v>32</v>
      </c>
      <c r="G6" s="20"/>
      <c r="H6" s="20"/>
      <c r="I6" s="20">
        <f>L25+O25</f>
        <v>30</v>
      </c>
      <c r="J6" s="15"/>
      <c r="K6" s="15"/>
      <c r="L6" s="15"/>
      <c r="M6" s="15"/>
    </row>
    <row r="7" spans="2:13" ht="12.75">
      <c r="B7" t="s">
        <v>34</v>
      </c>
      <c r="D7" s="15"/>
      <c r="E7" s="43">
        <f>SUM(E4:E6)</f>
        <v>1</v>
      </c>
      <c r="F7" s="20" t="s">
        <v>2</v>
      </c>
      <c r="G7" s="20"/>
      <c r="H7" s="20"/>
      <c r="I7" s="20">
        <f>SUM(I4:I6)</f>
        <v>402</v>
      </c>
      <c r="J7" s="15"/>
      <c r="K7" s="15"/>
      <c r="L7" s="15"/>
      <c r="M7" s="15"/>
    </row>
    <row r="8" spans="2:13" ht="12.75">
      <c r="B8" t="s">
        <v>72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6" ht="12.75" customHeight="1">
      <c r="A9" s="150" t="s">
        <v>23</v>
      </c>
      <c r="B9" s="150" t="s">
        <v>3</v>
      </c>
      <c r="C9" s="151" t="s">
        <v>152</v>
      </c>
      <c r="D9" s="151"/>
      <c r="E9" s="151"/>
      <c r="F9" s="159" t="s">
        <v>4</v>
      </c>
      <c r="G9" s="160"/>
      <c r="H9" s="161"/>
      <c r="I9" s="151" t="s">
        <v>5</v>
      </c>
      <c r="J9" s="150"/>
      <c r="K9" s="150"/>
      <c r="L9" s="150"/>
      <c r="M9" s="150"/>
      <c r="N9" s="150"/>
      <c r="O9" s="150"/>
      <c r="P9" s="139" t="s">
        <v>6</v>
      </c>
    </row>
    <row r="10" spans="1:16" s="1" customFormat="1" ht="12.75" customHeight="1">
      <c r="A10" s="150"/>
      <c r="B10" s="154"/>
      <c r="C10" s="134" t="s">
        <v>7</v>
      </c>
      <c r="D10" s="145" t="s">
        <v>153</v>
      </c>
      <c r="E10" s="145" t="s">
        <v>154</v>
      </c>
      <c r="F10" s="134" t="s">
        <v>62</v>
      </c>
      <c r="G10" s="134" t="s">
        <v>148</v>
      </c>
      <c r="H10" s="134" t="s">
        <v>149</v>
      </c>
      <c r="I10" s="145" t="s">
        <v>155</v>
      </c>
      <c r="J10" s="142" t="s">
        <v>148</v>
      </c>
      <c r="K10" s="143"/>
      <c r="L10" s="144"/>
      <c r="M10" s="142" t="s">
        <v>149</v>
      </c>
      <c r="N10" s="143"/>
      <c r="O10" s="144"/>
      <c r="P10" s="140"/>
    </row>
    <row r="11" spans="1:16" s="1" customFormat="1" ht="12.75">
      <c r="A11" s="150"/>
      <c r="B11" s="154"/>
      <c r="C11" s="135"/>
      <c r="D11" s="146"/>
      <c r="E11" s="146"/>
      <c r="F11" s="135"/>
      <c r="G11" s="135"/>
      <c r="H11" s="135"/>
      <c r="I11" s="146"/>
      <c r="J11" s="50" t="s">
        <v>8</v>
      </c>
      <c r="K11" s="51" t="s">
        <v>9</v>
      </c>
      <c r="L11" s="51" t="s">
        <v>10</v>
      </c>
      <c r="M11" s="51" t="s">
        <v>8</v>
      </c>
      <c r="N11" s="51" t="s">
        <v>9</v>
      </c>
      <c r="O11" s="51" t="s">
        <v>10</v>
      </c>
      <c r="P11" s="141"/>
    </row>
    <row r="12" spans="1:16" s="29" customFormat="1" ht="12.75">
      <c r="A12" s="112">
        <v>1</v>
      </c>
      <c r="B12" s="112" t="s">
        <v>12</v>
      </c>
      <c r="C12" s="113">
        <v>1</v>
      </c>
      <c r="D12" s="113">
        <v>1</v>
      </c>
      <c r="E12" s="113"/>
      <c r="F12" s="114">
        <f>G12+H12</f>
        <v>7</v>
      </c>
      <c r="G12" s="113">
        <v>7</v>
      </c>
      <c r="H12" s="113"/>
      <c r="I12" s="113">
        <v>45</v>
      </c>
      <c r="J12" s="114">
        <v>15</v>
      </c>
      <c r="K12" s="114">
        <v>30</v>
      </c>
      <c r="L12" s="114">
        <v>0</v>
      </c>
      <c r="M12" s="114">
        <v>0</v>
      </c>
      <c r="N12" s="114">
        <v>0</v>
      </c>
      <c r="O12" s="114">
        <v>0</v>
      </c>
      <c r="P12" s="28"/>
    </row>
    <row r="13" spans="1:16" s="29" customFormat="1" ht="12.75">
      <c r="A13" s="112">
        <v>2</v>
      </c>
      <c r="B13" s="112" t="s">
        <v>13</v>
      </c>
      <c r="C13" s="114">
        <v>1</v>
      </c>
      <c r="D13" s="113">
        <v>1</v>
      </c>
      <c r="E13" s="114"/>
      <c r="F13" s="114">
        <f aca="true" t="shared" si="0" ref="F13:F23">G13+H13</f>
        <v>7</v>
      </c>
      <c r="G13" s="114">
        <v>7</v>
      </c>
      <c r="H13" s="114"/>
      <c r="I13" s="114">
        <v>45</v>
      </c>
      <c r="J13" s="114">
        <v>15</v>
      </c>
      <c r="K13" s="114">
        <v>30</v>
      </c>
      <c r="L13" s="114">
        <v>0</v>
      </c>
      <c r="M13" s="114">
        <v>0</v>
      </c>
      <c r="N13" s="114">
        <v>0</v>
      </c>
      <c r="O13" s="114">
        <v>0</v>
      </c>
      <c r="P13" s="28"/>
    </row>
    <row r="14" spans="1:16" s="29" customFormat="1" ht="12.75">
      <c r="A14" s="112">
        <v>3</v>
      </c>
      <c r="B14" s="112" t="s">
        <v>16</v>
      </c>
      <c r="C14" s="114"/>
      <c r="D14" s="113">
        <v>2</v>
      </c>
      <c r="E14" s="114"/>
      <c r="F14" s="114">
        <f t="shared" si="0"/>
        <v>7</v>
      </c>
      <c r="G14" s="114"/>
      <c r="H14" s="114">
        <v>7</v>
      </c>
      <c r="I14" s="114">
        <v>34</v>
      </c>
      <c r="J14" s="114">
        <v>0</v>
      </c>
      <c r="K14" s="114">
        <v>0</v>
      </c>
      <c r="L14" s="114">
        <v>0</v>
      </c>
      <c r="M14" s="114">
        <v>34</v>
      </c>
      <c r="N14" s="114">
        <v>0</v>
      </c>
      <c r="O14" s="114">
        <v>0</v>
      </c>
      <c r="P14" s="28"/>
    </row>
    <row r="15" spans="1:16" s="29" customFormat="1" ht="12.75">
      <c r="A15" s="112">
        <v>4</v>
      </c>
      <c r="B15" s="112" t="s">
        <v>36</v>
      </c>
      <c r="C15" s="114">
        <v>1</v>
      </c>
      <c r="D15" s="113">
        <v>1</v>
      </c>
      <c r="E15" s="114"/>
      <c r="F15" s="114">
        <f t="shared" si="0"/>
        <v>8</v>
      </c>
      <c r="G15" s="114">
        <v>8</v>
      </c>
      <c r="H15" s="114"/>
      <c r="I15" s="114">
        <v>60</v>
      </c>
      <c r="J15" s="114">
        <v>30</v>
      </c>
      <c r="K15" s="114">
        <v>30</v>
      </c>
      <c r="L15" s="114">
        <v>0</v>
      </c>
      <c r="M15" s="114">
        <v>0</v>
      </c>
      <c r="N15" s="114">
        <v>0</v>
      </c>
      <c r="O15" s="114">
        <v>0</v>
      </c>
      <c r="P15" s="28"/>
    </row>
    <row r="16" spans="1:16" s="22" customFormat="1" ht="12.75">
      <c r="A16" s="25">
        <v>5</v>
      </c>
      <c r="B16" s="25" t="s">
        <v>35</v>
      </c>
      <c r="C16" s="17">
        <v>2</v>
      </c>
      <c r="D16" s="17">
        <v>2</v>
      </c>
      <c r="E16" s="17"/>
      <c r="F16" s="17">
        <f t="shared" si="0"/>
        <v>7</v>
      </c>
      <c r="G16" s="17"/>
      <c r="H16" s="17">
        <v>7</v>
      </c>
      <c r="I16" s="17">
        <v>30</v>
      </c>
      <c r="J16" s="17">
        <v>0</v>
      </c>
      <c r="K16" s="17">
        <v>0</v>
      </c>
      <c r="L16" s="17">
        <v>0</v>
      </c>
      <c r="M16" s="17">
        <v>15</v>
      </c>
      <c r="N16" s="17">
        <v>15</v>
      </c>
      <c r="O16" s="17">
        <v>0</v>
      </c>
      <c r="P16" s="25"/>
    </row>
    <row r="17" spans="1:16" s="31" customFormat="1" ht="12.75">
      <c r="A17" s="112">
        <v>6</v>
      </c>
      <c r="B17" s="112" t="s">
        <v>15</v>
      </c>
      <c r="C17" s="114"/>
      <c r="D17" s="113">
        <v>1</v>
      </c>
      <c r="E17" s="114"/>
      <c r="F17" s="114">
        <f t="shared" si="0"/>
        <v>3</v>
      </c>
      <c r="G17" s="114">
        <v>3</v>
      </c>
      <c r="H17" s="114"/>
      <c r="I17" s="114">
        <v>30</v>
      </c>
      <c r="J17" s="114">
        <v>30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30"/>
    </row>
    <row r="18" spans="1:16" s="31" customFormat="1" ht="12.75">
      <c r="A18" s="112">
        <v>7</v>
      </c>
      <c r="B18" s="112" t="s">
        <v>181</v>
      </c>
      <c r="C18" s="114"/>
      <c r="D18" s="113">
        <v>2</v>
      </c>
      <c r="E18" s="114"/>
      <c r="F18" s="114">
        <v>2</v>
      </c>
      <c r="G18" s="114"/>
      <c r="H18" s="114">
        <v>2</v>
      </c>
      <c r="I18" s="114">
        <v>15</v>
      </c>
      <c r="J18" s="114">
        <v>0</v>
      </c>
      <c r="K18" s="114">
        <v>0</v>
      </c>
      <c r="L18" s="114">
        <v>0</v>
      </c>
      <c r="M18" s="114">
        <v>15</v>
      </c>
      <c r="N18" s="114">
        <v>0</v>
      </c>
      <c r="O18" s="114">
        <v>0</v>
      </c>
      <c r="P18" s="30"/>
    </row>
    <row r="19" spans="1:16" s="31" customFormat="1" ht="12.75">
      <c r="A19" s="115">
        <v>8</v>
      </c>
      <c r="B19" s="115" t="s">
        <v>180</v>
      </c>
      <c r="C19" s="116"/>
      <c r="D19" s="117">
        <v>2</v>
      </c>
      <c r="E19" s="116"/>
      <c r="F19" s="116">
        <f t="shared" si="0"/>
        <v>2</v>
      </c>
      <c r="G19" s="116"/>
      <c r="H19" s="116">
        <v>2</v>
      </c>
      <c r="I19" s="116">
        <v>15</v>
      </c>
      <c r="J19" s="116">
        <v>0</v>
      </c>
      <c r="K19" s="116">
        <v>0</v>
      </c>
      <c r="L19" s="116">
        <v>0</v>
      </c>
      <c r="M19" s="116">
        <v>15</v>
      </c>
      <c r="N19" s="116">
        <v>0</v>
      </c>
      <c r="O19" s="116">
        <v>0</v>
      </c>
      <c r="P19" s="92"/>
    </row>
    <row r="20" spans="1:16" s="27" customFormat="1" ht="12.75">
      <c r="A20" s="25">
        <v>9</v>
      </c>
      <c r="B20" s="25" t="s">
        <v>14</v>
      </c>
      <c r="C20" s="17"/>
      <c r="D20" s="17">
        <v>1</v>
      </c>
      <c r="E20" s="17"/>
      <c r="F20" s="17">
        <f t="shared" si="0"/>
        <v>3</v>
      </c>
      <c r="G20" s="17">
        <v>3</v>
      </c>
      <c r="H20" s="17"/>
      <c r="I20" s="17">
        <v>30</v>
      </c>
      <c r="J20" s="26">
        <v>0</v>
      </c>
      <c r="K20" s="26">
        <v>0</v>
      </c>
      <c r="L20" s="26">
        <v>30</v>
      </c>
      <c r="M20" s="26">
        <v>0</v>
      </c>
      <c r="N20" s="26">
        <v>0</v>
      </c>
      <c r="O20" s="26">
        <v>0</v>
      </c>
      <c r="P20" s="25"/>
    </row>
    <row r="21" spans="1:16" ht="12.75">
      <c r="A21" s="25">
        <v>10</v>
      </c>
      <c r="B21" s="118" t="s">
        <v>11</v>
      </c>
      <c r="C21" s="34"/>
      <c r="D21" s="34" t="s">
        <v>71</v>
      </c>
      <c r="E21" s="34"/>
      <c r="F21" s="17">
        <f t="shared" si="0"/>
        <v>4</v>
      </c>
      <c r="G21" s="34">
        <v>2</v>
      </c>
      <c r="H21" s="34">
        <v>2</v>
      </c>
      <c r="I21" s="34">
        <v>44</v>
      </c>
      <c r="J21" s="17">
        <v>0</v>
      </c>
      <c r="K21" s="17">
        <v>22</v>
      </c>
      <c r="L21" s="17">
        <v>0</v>
      </c>
      <c r="M21" s="17">
        <v>0</v>
      </c>
      <c r="N21" s="17">
        <v>22</v>
      </c>
      <c r="O21" s="17">
        <v>0</v>
      </c>
      <c r="P21" s="25"/>
    </row>
    <row r="22" spans="1:16" s="1" customFormat="1" ht="24">
      <c r="A22" s="24">
        <v>11</v>
      </c>
      <c r="B22" s="77" t="s">
        <v>37</v>
      </c>
      <c r="C22" s="101">
        <v>2</v>
      </c>
      <c r="D22" s="111"/>
      <c r="E22" s="101"/>
      <c r="F22" s="101">
        <f t="shared" si="0"/>
        <v>3</v>
      </c>
      <c r="G22" s="101"/>
      <c r="H22" s="101">
        <v>3</v>
      </c>
      <c r="I22" s="101">
        <v>12</v>
      </c>
      <c r="J22" s="119">
        <v>0</v>
      </c>
      <c r="K22" s="119">
        <v>0</v>
      </c>
      <c r="L22" s="119">
        <v>0</v>
      </c>
      <c r="M22" s="119">
        <v>12</v>
      </c>
      <c r="N22" s="119">
        <v>0</v>
      </c>
      <c r="O22" s="119">
        <v>0</v>
      </c>
      <c r="P22" s="25"/>
    </row>
    <row r="23" spans="1:16" s="13" customFormat="1" ht="12.75">
      <c r="A23" s="3">
        <v>12</v>
      </c>
      <c r="B23" s="3" t="s">
        <v>19</v>
      </c>
      <c r="C23" s="2">
        <v>2</v>
      </c>
      <c r="D23" s="2">
        <v>2</v>
      </c>
      <c r="E23" s="2"/>
      <c r="F23" s="7">
        <f t="shared" si="0"/>
        <v>6</v>
      </c>
      <c r="G23" s="2"/>
      <c r="H23" s="2">
        <v>6</v>
      </c>
      <c r="I23" s="2">
        <v>24</v>
      </c>
      <c r="J23" s="2">
        <v>0</v>
      </c>
      <c r="K23" s="2">
        <v>0</v>
      </c>
      <c r="L23" s="2">
        <v>0</v>
      </c>
      <c r="M23" s="2">
        <v>12</v>
      </c>
      <c r="N23" s="2">
        <v>12</v>
      </c>
      <c r="O23" s="2">
        <v>0</v>
      </c>
      <c r="P23" s="3"/>
    </row>
    <row r="24" spans="1:16" s="13" customFormat="1" ht="12.75">
      <c r="A24" s="3">
        <v>13</v>
      </c>
      <c r="B24" s="3" t="s">
        <v>179</v>
      </c>
      <c r="C24" s="2"/>
      <c r="D24" s="2"/>
      <c r="E24" s="2"/>
      <c r="F24" s="7">
        <v>1</v>
      </c>
      <c r="G24" s="2"/>
      <c r="H24" s="2">
        <v>1</v>
      </c>
      <c r="I24" s="2">
        <v>18</v>
      </c>
      <c r="J24" s="2">
        <v>0</v>
      </c>
      <c r="K24" s="2">
        <v>0</v>
      </c>
      <c r="L24" s="2">
        <v>0</v>
      </c>
      <c r="M24" s="2">
        <v>0</v>
      </c>
      <c r="N24" s="2">
        <v>18</v>
      </c>
      <c r="O24" s="2">
        <v>0</v>
      </c>
      <c r="P24" s="3"/>
    </row>
    <row r="25" spans="1:16" s="13" customFormat="1" ht="12.75">
      <c r="A25" s="11"/>
      <c r="B25" s="11" t="s">
        <v>17</v>
      </c>
      <c r="C25" s="12">
        <f>COUNT(C12:C23)</f>
        <v>6</v>
      </c>
      <c r="D25" s="11"/>
      <c r="E25" s="11"/>
      <c r="F25" s="12">
        <f>SUM(F12:F24)</f>
        <v>60</v>
      </c>
      <c r="G25" s="12">
        <f aca="true" t="shared" si="1" ref="G25:O25">SUM(G12:G24)</f>
        <v>30</v>
      </c>
      <c r="H25" s="12">
        <f t="shared" si="1"/>
        <v>30</v>
      </c>
      <c r="I25" s="12">
        <f t="shared" si="1"/>
        <v>402</v>
      </c>
      <c r="J25" s="12">
        <f t="shared" si="1"/>
        <v>90</v>
      </c>
      <c r="K25" s="12">
        <f t="shared" si="1"/>
        <v>112</v>
      </c>
      <c r="L25" s="12">
        <f t="shared" si="1"/>
        <v>30</v>
      </c>
      <c r="M25" s="12">
        <f t="shared" si="1"/>
        <v>103</v>
      </c>
      <c r="N25" s="12">
        <f t="shared" si="1"/>
        <v>67</v>
      </c>
      <c r="O25" s="12">
        <f t="shared" si="1"/>
        <v>0</v>
      </c>
      <c r="P25" s="11"/>
    </row>
    <row r="26" spans="1:16" s="13" customFormat="1" ht="12.75">
      <c r="A26" s="14"/>
      <c r="B26" s="18" t="s">
        <v>59</v>
      </c>
      <c r="C26" s="19"/>
      <c r="D26" s="19"/>
      <c r="E26" s="19"/>
      <c r="F26" s="19"/>
      <c r="G26" s="19"/>
      <c r="H26" s="19"/>
      <c r="J26" s="158">
        <f>SUM(J25:L25)</f>
        <v>232</v>
      </c>
      <c r="K26" s="158"/>
      <c r="L26" s="158"/>
      <c r="M26" s="158">
        <f>SUM(M25:O25)</f>
        <v>170</v>
      </c>
      <c r="N26" s="158"/>
      <c r="O26" s="158"/>
      <c r="P26" s="14"/>
    </row>
    <row r="27" spans="1:16" ht="12.75">
      <c r="A27" s="14"/>
      <c r="B27" s="18"/>
      <c r="C27" s="19"/>
      <c r="D27" s="19"/>
      <c r="E27" s="19"/>
      <c r="F27" s="19"/>
      <c r="G27" s="19"/>
      <c r="H27" s="19"/>
      <c r="I27" s="13"/>
      <c r="J27" s="45"/>
      <c r="K27" s="45"/>
      <c r="L27" s="45"/>
      <c r="M27" s="45"/>
      <c r="N27" s="45"/>
      <c r="O27" s="45"/>
      <c r="P27" s="14"/>
    </row>
    <row r="28" spans="1:16" ht="12.75">
      <c r="A28" s="14"/>
      <c r="B28" s="73" t="s">
        <v>156</v>
      </c>
      <c r="C28" s="19"/>
      <c r="D28" s="19"/>
      <c r="E28" s="19"/>
      <c r="F28" s="74">
        <f>SUM(F12:F24)</f>
        <v>60</v>
      </c>
      <c r="G28" s="74">
        <f>SUM(G12:G24)</f>
        <v>30</v>
      </c>
      <c r="H28" s="74">
        <f>SUM(H12:H24)</f>
        <v>30</v>
      </c>
      <c r="I28" s="47"/>
      <c r="J28" s="47"/>
      <c r="K28" s="45"/>
      <c r="L28" s="45"/>
      <c r="M28" s="45"/>
      <c r="N28" s="45"/>
      <c r="O28" s="45"/>
      <c r="P28" s="14"/>
    </row>
    <row r="29" spans="1:16" s="32" customFormat="1" ht="12.75">
      <c r="A29" s="1"/>
      <c r="B29" s="48"/>
      <c r="C29" s="72"/>
      <c r="D29" s="72"/>
      <c r="E29" s="72"/>
      <c r="F29" s="49"/>
      <c r="G29" s="49"/>
      <c r="H29" s="49"/>
      <c r="I29" s="47"/>
      <c r="J29" s="47"/>
      <c r="K29" s="45"/>
      <c r="L29" s="45"/>
      <c r="M29" s="45"/>
      <c r="N29" s="45"/>
      <c r="O29" s="10"/>
      <c r="P29" s="9"/>
    </row>
    <row r="30" spans="1:16" s="23" customFormat="1" ht="12.75">
      <c r="A30"/>
      <c r="B30" s="137"/>
      <c r="C30" s="138"/>
      <c r="D30" s="138"/>
      <c r="E30" s="138"/>
      <c r="F30"/>
      <c r="G30"/>
      <c r="H30"/>
      <c r="I30"/>
      <c r="J30"/>
      <c r="K30"/>
      <c r="L30"/>
      <c r="M30"/>
      <c r="N30"/>
      <c r="O30"/>
      <c r="P30"/>
    </row>
    <row r="31" spans="1:16" s="33" customFormat="1" ht="12.75">
      <c r="A31" s="32"/>
      <c r="B31" s="120" t="s">
        <v>170</v>
      </c>
      <c r="C31" s="121"/>
      <c r="D31" s="121"/>
      <c r="E31" s="121"/>
      <c r="F31" s="121">
        <f>SUM(F12:F19)-F16</f>
        <v>36</v>
      </c>
      <c r="G31" s="121">
        <f aca="true" t="shared" si="2" ref="G31:O31">SUM(G12:G19)-G16</f>
        <v>25</v>
      </c>
      <c r="H31" s="121">
        <f t="shared" si="2"/>
        <v>11</v>
      </c>
      <c r="I31" s="121">
        <f t="shared" si="2"/>
        <v>244</v>
      </c>
      <c r="J31" s="121">
        <f t="shared" si="2"/>
        <v>90</v>
      </c>
      <c r="K31" s="121">
        <f t="shared" si="2"/>
        <v>90</v>
      </c>
      <c r="L31" s="121">
        <f t="shared" si="2"/>
        <v>0</v>
      </c>
      <c r="M31" s="121">
        <f t="shared" si="2"/>
        <v>64</v>
      </c>
      <c r="N31" s="121">
        <f t="shared" si="2"/>
        <v>0</v>
      </c>
      <c r="O31" s="121">
        <f t="shared" si="2"/>
        <v>0</v>
      </c>
      <c r="P31"/>
    </row>
    <row r="32" spans="1:16" s="33" customFormat="1" ht="12.75">
      <c r="A32" s="23"/>
      <c r="B32" s="23"/>
      <c r="C32" s="23"/>
      <c r="D32" s="23"/>
      <c r="E32" s="23"/>
      <c r="F32" s="38"/>
      <c r="G32" s="38"/>
      <c r="H32" s="38"/>
      <c r="I32" s="23"/>
      <c r="J32" s="23"/>
      <c r="K32" s="23"/>
      <c r="L32" s="23"/>
      <c r="M32" s="23"/>
      <c r="N32" s="23"/>
      <c r="O32" s="23"/>
      <c r="P32" s="23"/>
    </row>
    <row r="33" spans="1:15" ht="12.75">
      <c r="A33" s="33"/>
      <c r="B33" s="33"/>
      <c r="C33" s="33"/>
      <c r="D33" s="33"/>
      <c r="E33" s="33"/>
      <c r="F33" s="37"/>
      <c r="G33" s="37"/>
      <c r="H33" s="37"/>
      <c r="I33" s="33"/>
      <c r="J33" s="33"/>
      <c r="K33" s="33"/>
      <c r="L33" s="33"/>
      <c r="M33" s="33"/>
      <c r="N33" s="33"/>
      <c r="O33" s="33"/>
    </row>
    <row r="34" spans="1:16" ht="12.75">
      <c r="A34" s="33"/>
      <c r="B34" s="33"/>
      <c r="C34" s="33"/>
      <c r="D34" s="33"/>
      <c r="E34" s="33"/>
      <c r="F34" s="37"/>
      <c r="G34" s="37"/>
      <c r="H34" s="37"/>
      <c r="I34" s="33"/>
      <c r="J34" s="33"/>
      <c r="K34" s="33"/>
      <c r="L34" s="33"/>
      <c r="M34" s="33"/>
      <c r="N34" s="33"/>
      <c r="O34" s="33"/>
      <c r="P34" s="33"/>
    </row>
    <row r="35" spans="2:16" ht="12.7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ht="12.75">
      <c r="B36" s="36"/>
    </row>
    <row r="38" spans="4:10" ht="12.75">
      <c r="D38" s="55" t="s">
        <v>89</v>
      </c>
      <c r="E38" s="55" t="s">
        <v>90</v>
      </c>
      <c r="F38" s="55"/>
      <c r="G38" s="55"/>
      <c r="H38" s="55"/>
      <c r="I38" s="55" t="s">
        <v>89</v>
      </c>
      <c r="J38" s="55" t="s">
        <v>90</v>
      </c>
    </row>
    <row r="39" spans="2:18" ht="12.75">
      <c r="B39" s="15" t="s">
        <v>163</v>
      </c>
      <c r="D39" s="53" t="s">
        <v>29</v>
      </c>
      <c r="E39" s="53" t="s">
        <v>29</v>
      </c>
      <c r="F39" s="20" t="s">
        <v>0</v>
      </c>
      <c r="G39" s="20"/>
      <c r="H39" s="20"/>
      <c r="I39" s="20"/>
      <c r="Q39" s="15"/>
      <c r="R39" s="15"/>
    </row>
    <row r="40" spans="2:18" ht="12.75">
      <c r="B40" t="s">
        <v>183</v>
      </c>
      <c r="D40" s="43">
        <f>I40/I43</f>
        <v>0.4552058111380145</v>
      </c>
      <c r="E40" s="43">
        <f>J40/J43</f>
        <v>0.4406779661016949</v>
      </c>
      <c r="F40" s="20" t="s">
        <v>30</v>
      </c>
      <c r="G40" s="20"/>
      <c r="H40" s="20"/>
      <c r="I40" s="20">
        <f>J71+M71</f>
        <v>188</v>
      </c>
      <c r="J40" s="20">
        <f>J73+M73</f>
        <v>182</v>
      </c>
      <c r="Q40" s="16"/>
      <c r="R40" s="15"/>
    </row>
    <row r="41" spans="2:18" ht="12.75">
      <c r="B41" t="s">
        <v>55</v>
      </c>
      <c r="D41" s="43">
        <f>I41/I43</f>
        <v>0.4600484261501211</v>
      </c>
      <c r="E41" s="43">
        <f>J41/J43</f>
        <v>0.4745762711864407</v>
      </c>
      <c r="F41" s="20" t="s">
        <v>31</v>
      </c>
      <c r="G41" s="20"/>
      <c r="H41" s="20"/>
      <c r="I41" s="20">
        <f>K71+N71</f>
        <v>190</v>
      </c>
      <c r="J41" s="20">
        <f>K73+N73</f>
        <v>196</v>
      </c>
      <c r="Q41" s="16"/>
      <c r="R41" s="15"/>
    </row>
    <row r="42" spans="2:18" ht="12.75">
      <c r="B42" t="s">
        <v>18</v>
      </c>
      <c r="D42" s="43">
        <f>I42/I43</f>
        <v>0.0847457627118644</v>
      </c>
      <c r="E42" s="43">
        <f>J42/J43</f>
        <v>0.0847457627118644</v>
      </c>
      <c r="F42" s="20" t="s">
        <v>32</v>
      </c>
      <c r="G42" s="20"/>
      <c r="H42" s="20"/>
      <c r="I42" s="20">
        <f>L71+O71</f>
        <v>35</v>
      </c>
      <c r="J42" s="20">
        <f>L73+O73</f>
        <v>35</v>
      </c>
      <c r="Q42" s="16"/>
      <c r="R42" s="15"/>
    </row>
    <row r="43" spans="2:18" ht="12.75">
      <c r="B43" t="s">
        <v>34</v>
      </c>
      <c r="D43" s="43">
        <f>SUM(D40:D42)</f>
        <v>1</v>
      </c>
      <c r="E43" s="43">
        <f>SUM(E40:E42)</f>
        <v>1</v>
      </c>
      <c r="F43" s="20" t="s">
        <v>2</v>
      </c>
      <c r="G43" s="20"/>
      <c r="H43" s="20"/>
      <c r="I43" s="20">
        <f>SUM(I40:I42)</f>
        <v>413</v>
      </c>
      <c r="J43" s="20">
        <f>SUM(J40:J42)</f>
        <v>413</v>
      </c>
      <c r="Q43" s="15"/>
      <c r="R43" s="15"/>
    </row>
    <row r="44" ht="12.75">
      <c r="B44" t="s">
        <v>68</v>
      </c>
    </row>
    <row r="45" spans="1:16" ht="12.75" customHeight="1">
      <c r="A45" s="150" t="s">
        <v>23</v>
      </c>
      <c r="B45" s="150" t="s">
        <v>3</v>
      </c>
      <c r="C45" s="151" t="s">
        <v>152</v>
      </c>
      <c r="D45" s="151"/>
      <c r="E45" s="151"/>
      <c r="F45" s="159" t="s">
        <v>4</v>
      </c>
      <c r="G45" s="160"/>
      <c r="H45" s="161"/>
      <c r="I45" s="151" t="s">
        <v>5</v>
      </c>
      <c r="J45" s="150"/>
      <c r="K45" s="150"/>
      <c r="L45" s="150"/>
      <c r="M45" s="150"/>
      <c r="N45" s="150"/>
      <c r="O45" s="150"/>
      <c r="P45" s="139" t="s">
        <v>6</v>
      </c>
    </row>
    <row r="46" spans="1:16" s="1" customFormat="1" ht="12.75">
      <c r="A46" s="150"/>
      <c r="B46" s="154"/>
      <c r="C46" s="134" t="s">
        <v>7</v>
      </c>
      <c r="D46" s="145" t="s">
        <v>153</v>
      </c>
      <c r="E46" s="145" t="s">
        <v>154</v>
      </c>
      <c r="F46" s="134" t="s">
        <v>62</v>
      </c>
      <c r="G46" s="134" t="s">
        <v>146</v>
      </c>
      <c r="H46" s="134" t="s">
        <v>147</v>
      </c>
      <c r="I46" s="145" t="s">
        <v>155</v>
      </c>
      <c r="J46" s="142" t="s">
        <v>146</v>
      </c>
      <c r="K46" s="143"/>
      <c r="L46" s="144"/>
      <c r="M46" s="142" t="s">
        <v>147</v>
      </c>
      <c r="N46" s="143"/>
      <c r="O46" s="144"/>
      <c r="P46" s="140"/>
    </row>
    <row r="47" spans="1:16" s="1" customFormat="1" ht="12.75">
      <c r="A47" s="150"/>
      <c r="B47" s="154"/>
      <c r="C47" s="135"/>
      <c r="D47" s="146"/>
      <c r="E47" s="146"/>
      <c r="F47" s="135"/>
      <c r="G47" s="135"/>
      <c r="H47" s="135"/>
      <c r="I47" s="146"/>
      <c r="J47" s="50" t="s">
        <v>8</v>
      </c>
      <c r="K47" s="51" t="s">
        <v>9</v>
      </c>
      <c r="L47" s="51" t="s">
        <v>10</v>
      </c>
      <c r="M47" s="51" t="s">
        <v>8</v>
      </c>
      <c r="N47" s="51" t="s">
        <v>9</v>
      </c>
      <c r="O47" s="51" t="s">
        <v>10</v>
      </c>
      <c r="P47" s="141"/>
    </row>
    <row r="48" spans="1:16" s="29" customFormat="1" ht="12.75">
      <c r="A48" s="112">
        <v>1</v>
      </c>
      <c r="B48" s="112" t="s">
        <v>38</v>
      </c>
      <c r="C48" s="113">
        <v>3</v>
      </c>
      <c r="D48" s="113">
        <v>3</v>
      </c>
      <c r="E48" s="113"/>
      <c r="F48" s="114">
        <f>G48+H48</f>
        <v>6</v>
      </c>
      <c r="G48" s="113">
        <v>6</v>
      </c>
      <c r="H48" s="113"/>
      <c r="I48" s="113">
        <v>45</v>
      </c>
      <c r="J48" s="114">
        <v>30</v>
      </c>
      <c r="K48" s="114">
        <v>15</v>
      </c>
      <c r="L48" s="114">
        <v>0</v>
      </c>
      <c r="M48" s="114">
        <v>0</v>
      </c>
      <c r="N48" s="114">
        <v>0</v>
      </c>
      <c r="O48" s="114">
        <v>0</v>
      </c>
      <c r="P48" s="28"/>
    </row>
    <row r="49" spans="1:16" s="29" customFormat="1" ht="12.75">
      <c r="A49" s="112">
        <v>2</v>
      </c>
      <c r="B49" s="112" t="s">
        <v>20</v>
      </c>
      <c r="C49" s="114">
        <v>3</v>
      </c>
      <c r="D49" s="113">
        <v>3</v>
      </c>
      <c r="E49" s="114"/>
      <c r="F49" s="114">
        <f aca="true" t="shared" si="3" ref="F49:F62">G49+H49</f>
        <v>6</v>
      </c>
      <c r="G49" s="114">
        <v>6</v>
      </c>
      <c r="H49" s="114"/>
      <c r="I49" s="114">
        <v>45</v>
      </c>
      <c r="J49" s="114">
        <v>15</v>
      </c>
      <c r="K49" s="114">
        <v>15</v>
      </c>
      <c r="L49" s="114">
        <v>15</v>
      </c>
      <c r="M49" s="114">
        <v>0</v>
      </c>
      <c r="N49" s="114">
        <v>0</v>
      </c>
      <c r="O49" s="114">
        <v>0</v>
      </c>
      <c r="P49" s="28"/>
    </row>
    <row r="50" spans="1:16" s="29" customFormat="1" ht="12.75">
      <c r="A50" s="112">
        <v>3</v>
      </c>
      <c r="B50" s="112" t="s">
        <v>41</v>
      </c>
      <c r="C50" s="114">
        <v>4</v>
      </c>
      <c r="D50" s="114">
        <v>4</v>
      </c>
      <c r="E50" s="114"/>
      <c r="F50" s="114">
        <f t="shared" si="3"/>
        <v>6</v>
      </c>
      <c r="G50" s="114"/>
      <c r="H50" s="114">
        <v>6</v>
      </c>
      <c r="I50" s="114">
        <v>30</v>
      </c>
      <c r="J50" s="114">
        <v>0</v>
      </c>
      <c r="K50" s="114">
        <v>0</v>
      </c>
      <c r="L50" s="114">
        <v>0</v>
      </c>
      <c r="M50" s="114">
        <v>15</v>
      </c>
      <c r="N50" s="114">
        <v>15</v>
      </c>
      <c r="O50" s="114">
        <v>0</v>
      </c>
      <c r="P50" s="28"/>
    </row>
    <row r="51" spans="1:16" s="22" customFormat="1" ht="12.75">
      <c r="A51" s="25">
        <v>4</v>
      </c>
      <c r="B51" s="25" t="s">
        <v>39</v>
      </c>
      <c r="C51" s="17">
        <v>3</v>
      </c>
      <c r="D51" s="17">
        <v>3</v>
      </c>
      <c r="E51" s="17"/>
      <c r="F51" s="17">
        <f t="shared" si="3"/>
        <v>4</v>
      </c>
      <c r="G51" s="17">
        <v>4</v>
      </c>
      <c r="H51" s="17"/>
      <c r="I51" s="17">
        <v>30</v>
      </c>
      <c r="J51" s="26">
        <v>15</v>
      </c>
      <c r="K51" s="26">
        <v>15</v>
      </c>
      <c r="L51" s="26">
        <v>0</v>
      </c>
      <c r="M51" s="26">
        <v>0</v>
      </c>
      <c r="N51" s="26">
        <v>0</v>
      </c>
      <c r="O51" s="26">
        <v>0</v>
      </c>
      <c r="P51" s="25"/>
    </row>
    <row r="52" spans="1:16" s="22" customFormat="1" ht="12.75">
      <c r="A52" s="25">
        <v>5</v>
      </c>
      <c r="B52" s="25" t="s">
        <v>42</v>
      </c>
      <c r="C52" s="17"/>
      <c r="D52" s="17">
        <v>4</v>
      </c>
      <c r="E52" s="17"/>
      <c r="F52" s="17">
        <f t="shared" si="3"/>
        <v>3</v>
      </c>
      <c r="G52" s="17"/>
      <c r="H52" s="17">
        <v>3</v>
      </c>
      <c r="I52" s="17">
        <v>20</v>
      </c>
      <c r="J52" s="17">
        <v>0</v>
      </c>
      <c r="K52" s="17">
        <v>0</v>
      </c>
      <c r="L52" s="17">
        <v>0</v>
      </c>
      <c r="M52" s="17">
        <v>10</v>
      </c>
      <c r="N52" s="17">
        <v>0</v>
      </c>
      <c r="O52" s="17">
        <v>10</v>
      </c>
      <c r="P52" s="25"/>
    </row>
    <row r="53" spans="1:16" s="22" customFormat="1" ht="12.75">
      <c r="A53" s="25">
        <v>6</v>
      </c>
      <c r="B53" s="25" t="s">
        <v>26</v>
      </c>
      <c r="C53" s="17"/>
      <c r="D53" s="34">
        <v>4</v>
      </c>
      <c r="E53" s="17"/>
      <c r="F53" s="17">
        <f t="shared" si="3"/>
        <v>4</v>
      </c>
      <c r="G53" s="17"/>
      <c r="H53" s="17">
        <v>4</v>
      </c>
      <c r="I53" s="17">
        <v>30</v>
      </c>
      <c r="J53" s="17">
        <v>0</v>
      </c>
      <c r="K53" s="17">
        <v>0</v>
      </c>
      <c r="L53" s="17">
        <v>0</v>
      </c>
      <c r="M53" s="17">
        <v>15</v>
      </c>
      <c r="N53" s="17">
        <v>5</v>
      </c>
      <c r="O53" s="17">
        <v>10</v>
      </c>
      <c r="P53" s="25"/>
    </row>
    <row r="54" spans="1:16" s="31" customFormat="1" ht="12.75">
      <c r="A54" s="25">
        <v>7</v>
      </c>
      <c r="B54" s="25" t="s">
        <v>21</v>
      </c>
      <c r="C54" s="17"/>
      <c r="D54" s="34"/>
      <c r="E54" s="17">
        <v>4</v>
      </c>
      <c r="F54" s="17">
        <f t="shared" si="3"/>
        <v>2</v>
      </c>
      <c r="G54" s="17"/>
      <c r="H54" s="17">
        <v>2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25" t="s">
        <v>157</v>
      </c>
    </row>
    <row r="55" spans="1:16" s="33" customFormat="1" ht="12.75">
      <c r="A55" s="25">
        <v>8</v>
      </c>
      <c r="B55" s="25" t="s">
        <v>184</v>
      </c>
      <c r="C55" s="17"/>
      <c r="D55" s="34"/>
      <c r="E55" s="17">
        <v>4</v>
      </c>
      <c r="F55" s="17">
        <f t="shared" si="3"/>
        <v>0</v>
      </c>
      <c r="G55" s="17"/>
      <c r="H55" s="17">
        <v>0</v>
      </c>
      <c r="I55" s="17">
        <v>15</v>
      </c>
      <c r="J55" s="26">
        <v>0</v>
      </c>
      <c r="K55" s="26">
        <v>0</v>
      </c>
      <c r="L55" s="26">
        <v>0</v>
      </c>
      <c r="M55" s="26">
        <v>0</v>
      </c>
      <c r="N55" s="26">
        <v>15</v>
      </c>
      <c r="O55" s="26">
        <v>0</v>
      </c>
      <c r="P55" s="25"/>
    </row>
    <row r="56" spans="1:16" s="27" customFormat="1" ht="12.75">
      <c r="A56" s="25">
        <v>9</v>
      </c>
      <c r="B56" s="118" t="s">
        <v>185</v>
      </c>
      <c r="C56" s="34"/>
      <c r="D56" s="34">
        <v>3</v>
      </c>
      <c r="E56" s="34"/>
      <c r="F56" s="17">
        <f t="shared" si="3"/>
        <v>2</v>
      </c>
      <c r="G56" s="34">
        <v>2</v>
      </c>
      <c r="H56" s="34"/>
      <c r="I56" s="34">
        <v>23</v>
      </c>
      <c r="J56" s="17">
        <v>0</v>
      </c>
      <c r="K56" s="17">
        <v>23</v>
      </c>
      <c r="L56" s="17">
        <v>0</v>
      </c>
      <c r="M56" s="17">
        <v>0</v>
      </c>
      <c r="N56" s="17">
        <v>0</v>
      </c>
      <c r="O56" s="17">
        <v>0</v>
      </c>
      <c r="P56" s="25"/>
    </row>
    <row r="57" spans="1:16" s="27" customFormat="1" ht="12.75">
      <c r="A57" s="25">
        <v>10</v>
      </c>
      <c r="B57" s="25" t="s">
        <v>186</v>
      </c>
      <c r="C57" s="34"/>
      <c r="D57" s="34">
        <v>4</v>
      </c>
      <c r="E57" s="34"/>
      <c r="F57" s="17">
        <f>G57+H57</f>
        <v>2</v>
      </c>
      <c r="G57" s="34"/>
      <c r="H57" s="34">
        <v>2</v>
      </c>
      <c r="I57" s="34">
        <v>23</v>
      </c>
      <c r="J57" s="17">
        <v>0</v>
      </c>
      <c r="K57" s="17">
        <v>0</v>
      </c>
      <c r="L57" s="17">
        <v>0</v>
      </c>
      <c r="M57" s="17">
        <v>0</v>
      </c>
      <c r="N57" s="17">
        <v>23</v>
      </c>
      <c r="O57" s="17">
        <v>0</v>
      </c>
      <c r="P57" s="25"/>
    </row>
    <row r="58" spans="1:16" s="27" customFormat="1" ht="12.75">
      <c r="A58" s="25">
        <v>11</v>
      </c>
      <c r="B58" s="25" t="s">
        <v>63</v>
      </c>
      <c r="C58" s="17"/>
      <c r="D58" s="17">
        <v>3</v>
      </c>
      <c r="E58" s="17"/>
      <c r="F58" s="17">
        <f t="shared" si="3"/>
        <v>2</v>
      </c>
      <c r="G58" s="17">
        <v>2</v>
      </c>
      <c r="H58" s="17"/>
      <c r="I58" s="17">
        <v>12</v>
      </c>
      <c r="J58" s="26">
        <v>6</v>
      </c>
      <c r="K58" s="26">
        <v>6</v>
      </c>
      <c r="L58" s="26">
        <v>0</v>
      </c>
      <c r="M58" s="26">
        <v>0</v>
      </c>
      <c r="N58" s="26">
        <v>0</v>
      </c>
      <c r="O58" s="26">
        <v>0</v>
      </c>
      <c r="P58" s="25"/>
    </row>
    <row r="59" spans="1:16" s="1" customFormat="1" ht="12.75">
      <c r="A59" s="25">
        <v>12</v>
      </c>
      <c r="B59" s="25" t="s">
        <v>60</v>
      </c>
      <c r="C59" s="34">
        <v>4</v>
      </c>
      <c r="D59" s="34">
        <v>4</v>
      </c>
      <c r="E59" s="34"/>
      <c r="F59" s="17">
        <f t="shared" si="3"/>
        <v>2</v>
      </c>
      <c r="G59" s="34"/>
      <c r="H59" s="34">
        <v>2</v>
      </c>
      <c r="I59" s="34">
        <v>12</v>
      </c>
      <c r="J59" s="17">
        <v>0</v>
      </c>
      <c r="K59" s="17">
        <v>0</v>
      </c>
      <c r="L59" s="17">
        <v>0</v>
      </c>
      <c r="M59" s="17">
        <v>6</v>
      </c>
      <c r="N59" s="17">
        <v>6</v>
      </c>
      <c r="O59" s="17">
        <v>0</v>
      </c>
      <c r="P59" s="25"/>
    </row>
    <row r="60" spans="1:16" s="1" customFormat="1" ht="12.75">
      <c r="A60" s="25" t="s">
        <v>80</v>
      </c>
      <c r="B60" s="25" t="s">
        <v>40</v>
      </c>
      <c r="C60" s="17"/>
      <c r="D60" s="34">
        <v>3</v>
      </c>
      <c r="E60" s="17"/>
      <c r="F60" s="132">
        <f t="shared" si="3"/>
        <v>1</v>
      </c>
      <c r="G60" s="132">
        <v>1</v>
      </c>
      <c r="H60" s="17"/>
      <c r="I60" s="17">
        <v>8</v>
      </c>
      <c r="J60" s="17">
        <v>8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32" t="s">
        <v>100</v>
      </c>
    </row>
    <row r="61" spans="1:16" s="1" customFormat="1" ht="12.75">
      <c r="A61" s="25" t="s">
        <v>81</v>
      </c>
      <c r="B61" s="25" t="s">
        <v>43</v>
      </c>
      <c r="C61" s="17"/>
      <c r="D61" s="17">
        <v>3</v>
      </c>
      <c r="E61" s="17"/>
      <c r="F61" s="133"/>
      <c r="G61" s="133"/>
      <c r="H61" s="17"/>
      <c r="I61" s="17">
        <v>8</v>
      </c>
      <c r="J61" s="17">
        <v>8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33"/>
    </row>
    <row r="62" spans="1:16" s="1" customFormat="1" ht="12.75">
      <c r="A62" s="25" t="s">
        <v>82</v>
      </c>
      <c r="B62" s="25" t="s">
        <v>45</v>
      </c>
      <c r="C62" s="17"/>
      <c r="D62" s="17">
        <v>4</v>
      </c>
      <c r="E62" s="17"/>
      <c r="F62" s="132">
        <f t="shared" si="3"/>
        <v>2</v>
      </c>
      <c r="G62" s="17"/>
      <c r="H62" s="132">
        <v>2</v>
      </c>
      <c r="I62" s="17">
        <v>14</v>
      </c>
      <c r="J62" s="17">
        <v>0</v>
      </c>
      <c r="K62" s="17">
        <v>0</v>
      </c>
      <c r="L62" s="17">
        <v>0</v>
      </c>
      <c r="M62" s="17">
        <v>14</v>
      </c>
      <c r="N62" s="17">
        <v>0</v>
      </c>
      <c r="O62" s="17">
        <v>0</v>
      </c>
      <c r="P62" s="132" t="s">
        <v>102</v>
      </c>
    </row>
    <row r="63" spans="1:16" s="1" customFormat="1" ht="12.75">
      <c r="A63" s="25" t="s">
        <v>83</v>
      </c>
      <c r="B63" s="25" t="s">
        <v>44</v>
      </c>
      <c r="C63" s="17"/>
      <c r="D63" s="17">
        <v>4</v>
      </c>
      <c r="E63" s="17"/>
      <c r="F63" s="133"/>
      <c r="G63" s="17"/>
      <c r="H63" s="133"/>
      <c r="I63" s="17">
        <v>14</v>
      </c>
      <c r="J63" s="26">
        <v>0</v>
      </c>
      <c r="K63" s="26">
        <v>0</v>
      </c>
      <c r="L63" s="26">
        <v>0</v>
      </c>
      <c r="M63" s="26">
        <v>8</v>
      </c>
      <c r="N63" s="26">
        <v>6</v>
      </c>
      <c r="O63" s="26">
        <v>0</v>
      </c>
      <c r="P63" s="133"/>
    </row>
    <row r="64" spans="1:16" s="1" customFormat="1" ht="12.75">
      <c r="A64" s="3"/>
      <c r="B64" s="35" t="s">
        <v>64</v>
      </c>
      <c r="C64" s="2"/>
      <c r="D64" s="2"/>
      <c r="E64" s="2"/>
      <c r="F64" s="17"/>
      <c r="G64" s="2"/>
      <c r="H64" s="2"/>
      <c r="I64" s="2"/>
      <c r="J64" s="5"/>
      <c r="K64" s="5"/>
      <c r="L64" s="5"/>
      <c r="M64" s="5"/>
      <c r="N64" s="5"/>
      <c r="O64" s="5"/>
      <c r="P64" s="3"/>
    </row>
    <row r="65" spans="1:16" s="86" customFormat="1" ht="24">
      <c r="A65" s="84">
        <v>15</v>
      </c>
      <c r="B65" s="88" t="s">
        <v>132</v>
      </c>
      <c r="C65" s="103">
        <v>3</v>
      </c>
      <c r="D65" s="103">
        <v>3</v>
      </c>
      <c r="E65" s="84"/>
      <c r="F65" s="101">
        <f aca="true" t="shared" si="4" ref="F65:F70">G65+H65</f>
        <v>4</v>
      </c>
      <c r="G65" s="107">
        <v>4</v>
      </c>
      <c r="H65" s="107"/>
      <c r="I65" s="103">
        <v>26</v>
      </c>
      <c r="J65" s="104">
        <v>16</v>
      </c>
      <c r="K65" s="104">
        <v>10</v>
      </c>
      <c r="L65" s="104">
        <v>0</v>
      </c>
      <c r="M65" s="104">
        <v>0</v>
      </c>
      <c r="N65" s="104">
        <v>0</v>
      </c>
      <c r="O65" s="104">
        <v>0</v>
      </c>
      <c r="P65" s="85"/>
    </row>
    <row r="66" spans="1:16" s="1" customFormat="1" ht="24">
      <c r="A66" s="65">
        <v>16</v>
      </c>
      <c r="B66" s="88" t="s">
        <v>133</v>
      </c>
      <c r="C66" s="67"/>
      <c r="D66" s="67">
        <v>3</v>
      </c>
      <c r="E66" s="67"/>
      <c r="F66" s="101">
        <f t="shared" si="4"/>
        <v>2</v>
      </c>
      <c r="G66" s="67">
        <v>2</v>
      </c>
      <c r="H66" s="67"/>
      <c r="I66" s="67">
        <v>16</v>
      </c>
      <c r="J66" s="68">
        <v>8</v>
      </c>
      <c r="K66" s="68">
        <v>8</v>
      </c>
      <c r="L66" s="68">
        <v>0</v>
      </c>
      <c r="M66" s="68">
        <v>0</v>
      </c>
      <c r="N66" s="68">
        <v>0</v>
      </c>
      <c r="O66" s="68">
        <v>0</v>
      </c>
      <c r="P66" s="3"/>
    </row>
    <row r="67" spans="1:16" s="1" customFormat="1" ht="12.75">
      <c r="A67" s="62">
        <v>17</v>
      </c>
      <c r="B67" s="63" t="s">
        <v>134</v>
      </c>
      <c r="C67" s="64"/>
      <c r="D67" s="103">
        <v>3</v>
      </c>
      <c r="E67" s="103"/>
      <c r="F67" s="101">
        <f t="shared" si="4"/>
        <v>3</v>
      </c>
      <c r="G67" s="103">
        <v>3</v>
      </c>
      <c r="H67" s="103"/>
      <c r="I67" s="103">
        <v>18</v>
      </c>
      <c r="J67" s="104">
        <v>8</v>
      </c>
      <c r="K67" s="104">
        <v>10</v>
      </c>
      <c r="L67" s="104">
        <v>0</v>
      </c>
      <c r="M67" s="104">
        <v>0</v>
      </c>
      <c r="N67" s="104">
        <v>0</v>
      </c>
      <c r="O67" s="104">
        <v>0</v>
      </c>
      <c r="P67" s="3"/>
    </row>
    <row r="68" spans="1:16" s="106" customFormat="1" ht="25.5">
      <c r="A68" s="66">
        <v>18</v>
      </c>
      <c r="B68" s="66" t="s">
        <v>135</v>
      </c>
      <c r="C68" s="69"/>
      <c r="D68" s="69">
        <v>4</v>
      </c>
      <c r="E68" s="69"/>
      <c r="F68" s="101">
        <f t="shared" si="4"/>
        <v>4</v>
      </c>
      <c r="G68" s="69"/>
      <c r="H68" s="69">
        <v>4</v>
      </c>
      <c r="I68" s="69">
        <v>22</v>
      </c>
      <c r="J68" s="70">
        <v>0</v>
      </c>
      <c r="K68" s="70">
        <v>0</v>
      </c>
      <c r="L68" s="70">
        <v>0</v>
      </c>
      <c r="M68" s="70">
        <v>10</v>
      </c>
      <c r="N68" s="70">
        <v>12</v>
      </c>
      <c r="O68" s="70">
        <v>0</v>
      </c>
      <c r="P68" s="105"/>
    </row>
    <row r="69" spans="1:16" s="22" customFormat="1" ht="14.25" customHeight="1">
      <c r="A69" s="62">
        <v>19</v>
      </c>
      <c r="B69" s="66" t="s">
        <v>136</v>
      </c>
      <c r="C69" s="64"/>
      <c r="D69" s="103">
        <v>4</v>
      </c>
      <c r="E69" s="103"/>
      <c r="F69" s="101">
        <f t="shared" si="4"/>
        <v>2</v>
      </c>
      <c r="G69" s="103"/>
      <c r="H69" s="103">
        <v>2</v>
      </c>
      <c r="I69" s="103">
        <v>12</v>
      </c>
      <c r="J69" s="104">
        <v>0</v>
      </c>
      <c r="K69" s="104">
        <v>0</v>
      </c>
      <c r="L69" s="104">
        <v>0</v>
      </c>
      <c r="M69" s="104">
        <v>6</v>
      </c>
      <c r="N69" s="104">
        <v>6</v>
      </c>
      <c r="O69" s="104">
        <v>0</v>
      </c>
      <c r="P69" s="21"/>
    </row>
    <row r="70" spans="1:16" s="1" customFormat="1" ht="12.75">
      <c r="A70" s="66">
        <v>20</v>
      </c>
      <c r="B70" s="66" t="s">
        <v>137</v>
      </c>
      <c r="C70" s="69"/>
      <c r="D70" s="69">
        <v>4</v>
      </c>
      <c r="E70" s="69"/>
      <c r="F70" s="101">
        <f t="shared" si="4"/>
        <v>3</v>
      </c>
      <c r="G70" s="69"/>
      <c r="H70" s="69">
        <v>3</v>
      </c>
      <c r="I70" s="69">
        <v>12</v>
      </c>
      <c r="J70" s="70">
        <v>0</v>
      </c>
      <c r="K70" s="70">
        <v>0</v>
      </c>
      <c r="L70" s="70">
        <v>0</v>
      </c>
      <c r="M70" s="70">
        <v>6</v>
      </c>
      <c r="N70" s="70">
        <v>6</v>
      </c>
      <c r="O70" s="70">
        <v>0</v>
      </c>
      <c r="P70" s="3"/>
    </row>
    <row r="71" spans="1:16" s="13" customFormat="1" ht="12.75">
      <c r="A71" s="11"/>
      <c r="B71" s="11" t="s">
        <v>84</v>
      </c>
      <c r="C71" s="12">
        <f>COUNT(C48:C70)</f>
        <v>6</v>
      </c>
      <c r="D71" s="12"/>
      <c r="E71" s="11"/>
      <c r="F71" s="12">
        <f>SUM(F48:F70)</f>
        <v>60</v>
      </c>
      <c r="G71" s="12">
        <f>SUM(G48:G70)</f>
        <v>30</v>
      </c>
      <c r="H71" s="12">
        <f>SUM(H48:H70)</f>
        <v>30</v>
      </c>
      <c r="I71" s="12">
        <f aca="true" t="shared" si="5" ref="I71:O71">SUM(I48:I70)-I61-I63</f>
        <v>413</v>
      </c>
      <c r="J71" s="12">
        <f t="shared" si="5"/>
        <v>106</v>
      </c>
      <c r="K71" s="12">
        <f t="shared" si="5"/>
        <v>102</v>
      </c>
      <c r="L71" s="12">
        <f t="shared" si="5"/>
        <v>15</v>
      </c>
      <c r="M71" s="12">
        <f t="shared" si="5"/>
        <v>82</v>
      </c>
      <c r="N71" s="12">
        <f t="shared" si="5"/>
        <v>88</v>
      </c>
      <c r="O71" s="12">
        <f t="shared" si="5"/>
        <v>20</v>
      </c>
      <c r="P71" s="11"/>
    </row>
    <row r="72" spans="2:16" s="1" customFormat="1" ht="12.75">
      <c r="B72" s="18" t="s">
        <v>86</v>
      </c>
      <c r="C72" s="19"/>
      <c r="D72" s="19"/>
      <c r="E72" s="19"/>
      <c r="F72" s="13"/>
      <c r="G72" s="13"/>
      <c r="H72" s="13"/>
      <c r="I72" s="158">
        <f>SUM(J71:L71)</f>
        <v>223</v>
      </c>
      <c r="J72" s="158"/>
      <c r="K72" s="158"/>
      <c r="L72" s="158">
        <f>SUM(M71:O71)</f>
        <v>190</v>
      </c>
      <c r="M72" s="158"/>
      <c r="N72" s="158"/>
      <c r="O72" s="60"/>
      <c r="P72" s="9"/>
    </row>
    <row r="73" spans="1:16" s="13" customFormat="1" ht="12.75">
      <c r="A73" s="11"/>
      <c r="B73" s="11" t="s">
        <v>85</v>
      </c>
      <c r="C73" s="12">
        <f>COUNT(C48:C70)</f>
        <v>6</v>
      </c>
      <c r="D73" s="12"/>
      <c r="E73" s="11"/>
      <c r="F73" s="12">
        <f>SUM(F48:F70)</f>
        <v>60</v>
      </c>
      <c r="G73" s="12">
        <f>SUM(G48:G70)</f>
        <v>30</v>
      </c>
      <c r="H73" s="12">
        <f>SUM(H48:H70)</f>
        <v>30</v>
      </c>
      <c r="I73" s="12">
        <f aca="true" t="shared" si="6" ref="I73:O73">SUM(I48:I70)-I60-I62</f>
        <v>413</v>
      </c>
      <c r="J73" s="12">
        <f t="shared" si="6"/>
        <v>106</v>
      </c>
      <c r="K73" s="12">
        <f t="shared" si="6"/>
        <v>102</v>
      </c>
      <c r="L73" s="12">
        <f t="shared" si="6"/>
        <v>15</v>
      </c>
      <c r="M73" s="12">
        <f t="shared" si="6"/>
        <v>76</v>
      </c>
      <c r="N73" s="12">
        <f t="shared" si="6"/>
        <v>94</v>
      </c>
      <c r="O73" s="12">
        <f t="shared" si="6"/>
        <v>20</v>
      </c>
      <c r="P73" s="11"/>
    </row>
    <row r="74" spans="2:16" s="1" customFormat="1" ht="12.75">
      <c r="B74" s="18" t="s">
        <v>87</v>
      </c>
      <c r="C74" s="19"/>
      <c r="D74" s="19"/>
      <c r="E74" s="19"/>
      <c r="F74" s="13"/>
      <c r="G74" s="13"/>
      <c r="H74" s="13"/>
      <c r="I74" s="158">
        <f>SUM(J73:L73)</f>
        <v>223</v>
      </c>
      <c r="J74" s="158"/>
      <c r="K74" s="158"/>
      <c r="L74" s="158">
        <f>SUM(M73:O73)</f>
        <v>190</v>
      </c>
      <c r="M74" s="158"/>
      <c r="N74" s="158"/>
      <c r="O74" s="60"/>
      <c r="P74" s="9"/>
    </row>
    <row r="76" spans="2:13" ht="12.75">
      <c r="B76" s="73" t="s">
        <v>156</v>
      </c>
      <c r="G76" s="27">
        <f>SUM(F48:F63)</f>
        <v>42</v>
      </c>
      <c r="H76" s="27">
        <f>SUM(G48:G63)</f>
        <v>21</v>
      </c>
      <c r="I76" s="27">
        <f>SUM(H48:H63)</f>
        <v>21</v>
      </c>
      <c r="K76" s="27"/>
      <c r="L76" s="27"/>
      <c r="M76" s="27"/>
    </row>
    <row r="77" spans="2:13" ht="12.75">
      <c r="B77" s="73" t="s">
        <v>158</v>
      </c>
      <c r="G77">
        <f>SUM(F65:F70)</f>
        <v>18</v>
      </c>
      <c r="H77">
        <f>SUM(G65:G70)</f>
        <v>9</v>
      </c>
      <c r="I77">
        <f>SUM(H65:H70)</f>
        <v>9</v>
      </c>
      <c r="K77" s="27"/>
      <c r="L77" s="27"/>
      <c r="M77" s="27"/>
    </row>
    <row r="78" spans="2:13" ht="12.75">
      <c r="B78" s="73"/>
      <c r="G78" s="27"/>
      <c r="H78" s="27"/>
      <c r="I78" s="27"/>
      <c r="K78" s="27"/>
      <c r="L78" s="27"/>
      <c r="M78" s="27"/>
    </row>
    <row r="79" spans="2:5" ht="12.75">
      <c r="B79" s="137"/>
      <c r="C79" s="137"/>
      <c r="D79" s="137"/>
      <c r="E79" s="137"/>
    </row>
    <row r="80" spans="2:16" s="32" customFormat="1" ht="12.75">
      <c r="B80" s="120" t="s">
        <v>170</v>
      </c>
      <c r="C80" s="121"/>
      <c r="D80" s="121"/>
      <c r="E80" s="121"/>
      <c r="F80" s="121">
        <f>SUM(F48:F50)</f>
        <v>18</v>
      </c>
      <c r="G80" s="121">
        <f aca="true" t="shared" si="7" ref="G80:O80">SUM(G48:G50)</f>
        <v>12</v>
      </c>
      <c r="H80" s="121">
        <f t="shared" si="7"/>
        <v>6</v>
      </c>
      <c r="I80" s="121">
        <f t="shared" si="7"/>
        <v>120</v>
      </c>
      <c r="J80" s="121">
        <f t="shared" si="7"/>
        <v>45</v>
      </c>
      <c r="K80" s="121">
        <f t="shared" si="7"/>
        <v>30</v>
      </c>
      <c r="L80" s="121">
        <f t="shared" si="7"/>
        <v>15</v>
      </c>
      <c r="M80" s="121">
        <f t="shared" si="7"/>
        <v>15</v>
      </c>
      <c r="N80" s="121">
        <f t="shared" si="7"/>
        <v>15</v>
      </c>
      <c r="O80" s="121">
        <f t="shared" si="7"/>
        <v>0</v>
      </c>
      <c r="P80"/>
    </row>
    <row r="81" spans="6:8" s="23" customFormat="1" ht="12.75">
      <c r="F81" s="38"/>
      <c r="G81" s="38"/>
      <c r="H81" s="38"/>
    </row>
    <row r="82" spans="6:8" s="33" customFormat="1" ht="12.75">
      <c r="F82" s="37"/>
      <c r="G82" s="37"/>
      <c r="H82" s="37"/>
    </row>
    <row r="83" spans="1:15" s="33" customFormat="1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ht="12.75">
      <c r="B84" s="36"/>
    </row>
    <row r="85" ht="12.75">
      <c r="B85" s="36"/>
    </row>
    <row r="86" ht="12.75">
      <c r="B86" s="36"/>
    </row>
    <row r="87" spans="1:4" ht="12.75">
      <c r="A87" s="1"/>
      <c r="B87" s="18"/>
      <c r="C87" s="19"/>
      <c r="D87" s="19"/>
    </row>
    <row r="88" spans="4:10" ht="12.75">
      <c r="D88" s="55" t="s">
        <v>89</v>
      </c>
      <c r="E88" s="55" t="s">
        <v>90</v>
      </c>
      <c r="F88" s="55"/>
      <c r="G88" s="55"/>
      <c r="H88" s="55"/>
      <c r="I88" s="55" t="s">
        <v>89</v>
      </c>
      <c r="J88" s="55" t="s">
        <v>90</v>
      </c>
    </row>
    <row r="89" spans="2:15" ht="12.75">
      <c r="B89" s="15" t="s">
        <v>164</v>
      </c>
      <c r="D89" s="20" t="s">
        <v>29</v>
      </c>
      <c r="E89" s="20" t="s">
        <v>29</v>
      </c>
      <c r="F89" s="20" t="s">
        <v>0</v>
      </c>
      <c r="G89" s="20"/>
      <c r="H89" s="20"/>
      <c r="I89" s="20"/>
      <c r="J89" s="15"/>
      <c r="K89" s="15"/>
      <c r="L89" s="15"/>
      <c r="M89" s="15"/>
      <c r="N89" s="15"/>
      <c r="O89" s="15"/>
    </row>
    <row r="90" spans="2:15" ht="12.75">
      <c r="B90" t="s">
        <v>183</v>
      </c>
      <c r="D90" s="43">
        <f>I90/I93</f>
        <v>0.43672456575682383</v>
      </c>
      <c r="E90" s="43">
        <f>J90/J93</f>
        <v>0.456575682382134</v>
      </c>
      <c r="F90" s="20" t="s">
        <v>30</v>
      </c>
      <c r="G90" s="20"/>
      <c r="H90" s="20"/>
      <c r="I90" s="20">
        <f>J124+M124</f>
        <v>176</v>
      </c>
      <c r="J90" s="20">
        <f>J126+M126</f>
        <v>184</v>
      </c>
      <c r="K90" s="15"/>
      <c r="L90" s="15"/>
      <c r="M90" s="15"/>
      <c r="N90" s="15"/>
      <c r="O90" s="15"/>
    </row>
    <row r="91" spans="2:15" ht="12.75">
      <c r="B91" t="s">
        <v>55</v>
      </c>
      <c r="D91" s="43">
        <f>I91/I93</f>
        <v>0.45161290322580644</v>
      </c>
      <c r="E91" s="43">
        <f>J91/J93</f>
        <v>0.4317617866004963</v>
      </c>
      <c r="F91" s="20" t="s">
        <v>31</v>
      </c>
      <c r="G91" s="20"/>
      <c r="H91" s="20"/>
      <c r="I91" s="20">
        <f>K124+N124</f>
        <v>182</v>
      </c>
      <c r="J91" s="20">
        <f>K126+N126</f>
        <v>174</v>
      </c>
      <c r="K91" s="15"/>
      <c r="L91" s="15"/>
      <c r="M91" s="15"/>
      <c r="N91" s="15"/>
      <c r="O91" s="15"/>
    </row>
    <row r="92" spans="2:15" ht="12.75">
      <c r="B92" t="s">
        <v>22</v>
      </c>
      <c r="D92" s="43">
        <f>I92/I93</f>
        <v>0.11166253101736973</v>
      </c>
      <c r="E92" s="43">
        <f>J92/J93</f>
        <v>0.11166253101736973</v>
      </c>
      <c r="F92" s="20" t="s">
        <v>32</v>
      </c>
      <c r="G92" s="20"/>
      <c r="H92" s="20"/>
      <c r="I92" s="20">
        <f>L124+O124</f>
        <v>45</v>
      </c>
      <c r="J92" s="20">
        <f>L126+O126</f>
        <v>45</v>
      </c>
      <c r="K92" s="15"/>
      <c r="L92" s="15"/>
      <c r="M92" s="15"/>
      <c r="N92" s="15"/>
      <c r="O92" s="15"/>
    </row>
    <row r="93" spans="2:15" ht="12.75">
      <c r="B93" t="s">
        <v>34</v>
      </c>
      <c r="D93" s="43">
        <f>SUM(D90:D92)</f>
        <v>1</v>
      </c>
      <c r="E93" s="43">
        <f>SUM(E90:E92)</f>
        <v>1</v>
      </c>
      <c r="F93" s="20" t="s">
        <v>2</v>
      </c>
      <c r="G93" s="20"/>
      <c r="H93" s="20"/>
      <c r="I93" s="20">
        <f>SUM(I90:I92)</f>
        <v>403</v>
      </c>
      <c r="J93" s="20">
        <f>SUM(J90:J92)</f>
        <v>403</v>
      </c>
      <c r="K93" s="15"/>
      <c r="L93" s="15"/>
      <c r="M93" s="15"/>
      <c r="N93" s="15"/>
      <c r="O93" s="15"/>
    </row>
    <row r="94" ht="12.75">
      <c r="B94" t="s">
        <v>68</v>
      </c>
    </row>
    <row r="95" spans="1:16" ht="12.75" customHeight="1">
      <c r="A95" s="150" t="s">
        <v>23</v>
      </c>
      <c r="B95" s="151" t="s">
        <v>3</v>
      </c>
      <c r="C95" s="151" t="s">
        <v>152</v>
      </c>
      <c r="D95" s="151"/>
      <c r="E95" s="151"/>
      <c r="F95" s="159" t="s">
        <v>4</v>
      </c>
      <c r="G95" s="160"/>
      <c r="H95" s="161"/>
      <c r="I95" s="154" t="s">
        <v>5</v>
      </c>
      <c r="J95" s="155"/>
      <c r="K95" s="155"/>
      <c r="L95" s="155"/>
      <c r="M95" s="155"/>
      <c r="N95" s="155"/>
      <c r="O95" s="156"/>
      <c r="P95" s="139" t="s">
        <v>6</v>
      </c>
    </row>
    <row r="96" spans="1:16" s="1" customFormat="1" ht="12.75">
      <c r="A96" s="150"/>
      <c r="B96" s="152"/>
      <c r="C96" s="134" t="s">
        <v>7</v>
      </c>
      <c r="D96" s="145" t="s">
        <v>153</v>
      </c>
      <c r="E96" s="145" t="s">
        <v>154</v>
      </c>
      <c r="F96" s="134" t="s">
        <v>62</v>
      </c>
      <c r="G96" s="134" t="s">
        <v>150</v>
      </c>
      <c r="H96" s="134" t="s">
        <v>151</v>
      </c>
      <c r="I96" s="145" t="s">
        <v>155</v>
      </c>
      <c r="J96" s="142" t="s">
        <v>150</v>
      </c>
      <c r="K96" s="143"/>
      <c r="L96" s="144"/>
      <c r="M96" s="142" t="s">
        <v>151</v>
      </c>
      <c r="N96" s="143"/>
      <c r="O96" s="144"/>
      <c r="P96" s="140"/>
    </row>
    <row r="97" spans="1:16" s="1" customFormat="1" ht="12.75">
      <c r="A97" s="150"/>
      <c r="B97" s="153"/>
      <c r="C97" s="135"/>
      <c r="D97" s="146"/>
      <c r="E97" s="146"/>
      <c r="F97" s="135"/>
      <c r="G97" s="135"/>
      <c r="H97" s="135"/>
      <c r="I97" s="146"/>
      <c r="J97" s="50" t="s">
        <v>8</v>
      </c>
      <c r="K97" s="51" t="s">
        <v>9</v>
      </c>
      <c r="L97" s="51" t="s">
        <v>10</v>
      </c>
      <c r="M97" s="51" t="s">
        <v>8</v>
      </c>
      <c r="N97" s="51" t="s">
        <v>9</v>
      </c>
      <c r="O97" s="51" t="s">
        <v>10</v>
      </c>
      <c r="P97" s="141"/>
    </row>
    <row r="98" spans="1:16" s="22" customFormat="1" ht="12.75">
      <c r="A98" s="101">
        <f>A97+1</f>
        <v>1</v>
      </c>
      <c r="B98" s="118" t="s">
        <v>46</v>
      </c>
      <c r="C98" s="34">
        <v>5</v>
      </c>
      <c r="D98" s="34">
        <v>5</v>
      </c>
      <c r="E98" s="34"/>
      <c r="F98" s="17">
        <f>G98+H98</f>
        <v>4</v>
      </c>
      <c r="G98" s="34">
        <v>4</v>
      </c>
      <c r="H98" s="34"/>
      <c r="I98" s="34">
        <v>30</v>
      </c>
      <c r="J98" s="17">
        <v>15</v>
      </c>
      <c r="K98" s="17">
        <v>15</v>
      </c>
      <c r="L98" s="17">
        <v>0</v>
      </c>
      <c r="M98" s="17">
        <v>0</v>
      </c>
      <c r="N98" s="17">
        <v>0</v>
      </c>
      <c r="O98" s="17">
        <v>0</v>
      </c>
      <c r="P98" s="25"/>
    </row>
    <row r="99" spans="1:16" s="22" customFormat="1" ht="12.75">
      <c r="A99" s="101">
        <v>2</v>
      </c>
      <c r="B99" s="25" t="s">
        <v>49</v>
      </c>
      <c r="C99" s="34">
        <v>5</v>
      </c>
      <c r="D99" s="34">
        <v>5</v>
      </c>
      <c r="E99" s="34"/>
      <c r="F99" s="17">
        <f aca="true" t="shared" si="8" ref="F99:F109">G99+H99</f>
        <v>4</v>
      </c>
      <c r="G99" s="34">
        <v>4</v>
      </c>
      <c r="H99" s="34"/>
      <c r="I99" s="34">
        <v>30</v>
      </c>
      <c r="J99" s="17">
        <v>15</v>
      </c>
      <c r="K99" s="17">
        <v>15</v>
      </c>
      <c r="L99" s="17">
        <v>0</v>
      </c>
      <c r="M99" s="17">
        <v>0</v>
      </c>
      <c r="N99" s="17">
        <v>0</v>
      </c>
      <c r="O99" s="17">
        <v>0</v>
      </c>
      <c r="P99" s="25"/>
    </row>
    <row r="100" spans="1:16" s="22" customFormat="1" ht="12.75">
      <c r="A100" s="101">
        <v>3</v>
      </c>
      <c r="B100" s="25" t="s">
        <v>50</v>
      </c>
      <c r="C100" s="17"/>
      <c r="D100" s="34">
        <v>5</v>
      </c>
      <c r="E100" s="17"/>
      <c r="F100" s="17">
        <f t="shared" si="8"/>
        <v>4</v>
      </c>
      <c r="G100" s="17">
        <v>4</v>
      </c>
      <c r="H100" s="17"/>
      <c r="I100" s="17">
        <v>30</v>
      </c>
      <c r="J100" s="17">
        <v>15</v>
      </c>
      <c r="K100" s="17">
        <v>15</v>
      </c>
      <c r="L100" s="17">
        <v>0</v>
      </c>
      <c r="M100" s="17">
        <v>0</v>
      </c>
      <c r="N100" s="17">
        <v>0</v>
      </c>
      <c r="O100" s="17">
        <v>0</v>
      </c>
      <c r="P100" s="25"/>
    </row>
    <row r="101" spans="1:16" s="22" customFormat="1" ht="12.75">
      <c r="A101" s="101">
        <v>4</v>
      </c>
      <c r="B101" s="25" t="s">
        <v>51</v>
      </c>
      <c r="C101" s="17"/>
      <c r="D101" s="17">
        <v>6</v>
      </c>
      <c r="E101" s="17"/>
      <c r="F101" s="17">
        <f t="shared" si="8"/>
        <v>4</v>
      </c>
      <c r="G101" s="17"/>
      <c r="H101" s="17">
        <v>4</v>
      </c>
      <c r="I101" s="17">
        <v>30</v>
      </c>
      <c r="J101" s="17">
        <v>0</v>
      </c>
      <c r="K101" s="17">
        <v>0</v>
      </c>
      <c r="L101" s="17">
        <v>0</v>
      </c>
      <c r="M101" s="17">
        <v>15</v>
      </c>
      <c r="N101" s="17">
        <v>15</v>
      </c>
      <c r="O101" s="17">
        <v>0</v>
      </c>
      <c r="P101" s="25"/>
    </row>
    <row r="102" spans="1:16" s="22" customFormat="1" ht="12.75">
      <c r="A102" s="101">
        <v>5</v>
      </c>
      <c r="B102" s="25" t="s">
        <v>27</v>
      </c>
      <c r="C102" s="17"/>
      <c r="D102" s="17">
        <v>6</v>
      </c>
      <c r="E102" s="17"/>
      <c r="F102" s="17">
        <f t="shared" si="8"/>
        <v>4</v>
      </c>
      <c r="G102" s="17"/>
      <c r="H102" s="17">
        <v>4</v>
      </c>
      <c r="I102" s="17">
        <v>30</v>
      </c>
      <c r="J102" s="17">
        <v>0</v>
      </c>
      <c r="K102" s="17">
        <v>0</v>
      </c>
      <c r="L102" s="17">
        <v>0</v>
      </c>
      <c r="M102" s="17">
        <v>15</v>
      </c>
      <c r="N102" s="17">
        <v>7</v>
      </c>
      <c r="O102" s="17">
        <v>8</v>
      </c>
      <c r="P102" s="25"/>
    </row>
    <row r="103" spans="1:16" s="22" customFormat="1" ht="12.75">
      <c r="A103" s="122">
        <v>6</v>
      </c>
      <c r="B103" s="123" t="s">
        <v>74</v>
      </c>
      <c r="C103" s="124"/>
      <c r="D103" s="124">
        <v>6</v>
      </c>
      <c r="E103" s="124"/>
      <c r="F103" s="124">
        <f t="shared" si="8"/>
        <v>4</v>
      </c>
      <c r="G103" s="124"/>
      <c r="H103" s="124">
        <v>4</v>
      </c>
      <c r="I103" s="124">
        <v>40</v>
      </c>
      <c r="J103" s="125">
        <v>0</v>
      </c>
      <c r="K103" s="125">
        <v>0</v>
      </c>
      <c r="L103" s="125">
        <v>0</v>
      </c>
      <c r="M103" s="125">
        <v>10</v>
      </c>
      <c r="N103" s="125">
        <v>5</v>
      </c>
      <c r="O103" s="125">
        <v>25</v>
      </c>
      <c r="P103" s="123" t="s">
        <v>182</v>
      </c>
    </row>
    <row r="104" spans="1:16" s="1" customFormat="1" ht="12.75">
      <c r="A104" s="101">
        <v>7</v>
      </c>
      <c r="B104" s="25" t="s">
        <v>189</v>
      </c>
      <c r="C104" s="17"/>
      <c r="D104" s="34"/>
      <c r="E104" s="17">
        <v>5</v>
      </c>
      <c r="F104" s="17">
        <f t="shared" si="8"/>
        <v>3</v>
      </c>
      <c r="G104" s="17">
        <v>3</v>
      </c>
      <c r="H104" s="17"/>
      <c r="I104" s="17">
        <v>15</v>
      </c>
      <c r="J104" s="17">
        <v>0</v>
      </c>
      <c r="K104" s="17">
        <v>15</v>
      </c>
      <c r="L104" s="17">
        <v>0</v>
      </c>
      <c r="M104" s="17">
        <v>0</v>
      </c>
      <c r="N104" s="17">
        <v>0</v>
      </c>
      <c r="O104" s="17">
        <v>0</v>
      </c>
      <c r="P104" s="25"/>
    </row>
    <row r="105" spans="1:16" s="1" customFormat="1" ht="12.75">
      <c r="A105" s="101">
        <v>8</v>
      </c>
      <c r="B105" s="25" t="s">
        <v>190</v>
      </c>
      <c r="C105" s="17"/>
      <c r="D105" s="34"/>
      <c r="E105" s="17">
        <v>6</v>
      </c>
      <c r="F105" s="17">
        <f t="shared" si="8"/>
        <v>7</v>
      </c>
      <c r="G105" s="17">
        <v>0</v>
      </c>
      <c r="H105" s="17">
        <v>7</v>
      </c>
      <c r="I105" s="17">
        <v>15</v>
      </c>
      <c r="J105" s="17">
        <v>0</v>
      </c>
      <c r="K105" s="17">
        <v>0</v>
      </c>
      <c r="L105" s="17">
        <v>0</v>
      </c>
      <c r="M105" s="17">
        <v>0</v>
      </c>
      <c r="N105" s="17">
        <v>15</v>
      </c>
      <c r="O105" s="17">
        <v>0</v>
      </c>
      <c r="P105" s="25"/>
    </row>
    <row r="106" spans="1:16" s="1" customFormat="1" ht="12.75">
      <c r="A106" s="101">
        <v>9</v>
      </c>
      <c r="B106" s="25" t="s">
        <v>56</v>
      </c>
      <c r="C106" s="17"/>
      <c r="D106" s="34">
        <v>5</v>
      </c>
      <c r="E106" s="17"/>
      <c r="F106" s="17">
        <f t="shared" si="8"/>
        <v>2</v>
      </c>
      <c r="G106" s="17">
        <v>2</v>
      </c>
      <c r="H106" s="17"/>
      <c r="I106" s="17">
        <v>14</v>
      </c>
      <c r="J106" s="17">
        <v>4</v>
      </c>
      <c r="K106" s="17">
        <v>6</v>
      </c>
      <c r="L106" s="17">
        <v>4</v>
      </c>
      <c r="M106" s="17">
        <v>0</v>
      </c>
      <c r="N106" s="17">
        <v>0</v>
      </c>
      <c r="O106" s="17">
        <v>0</v>
      </c>
      <c r="P106" s="25"/>
    </row>
    <row r="107" spans="1:16" s="1" customFormat="1" ht="12.75">
      <c r="A107" s="101">
        <v>10</v>
      </c>
      <c r="B107" s="25" t="s">
        <v>24</v>
      </c>
      <c r="C107" s="34"/>
      <c r="D107" s="34">
        <v>5</v>
      </c>
      <c r="E107" s="34"/>
      <c r="F107" s="17">
        <f t="shared" si="8"/>
        <v>2</v>
      </c>
      <c r="G107" s="34">
        <v>2</v>
      </c>
      <c r="H107" s="34"/>
      <c r="I107" s="34">
        <v>12</v>
      </c>
      <c r="J107" s="17">
        <v>4</v>
      </c>
      <c r="K107" s="17">
        <v>0</v>
      </c>
      <c r="L107" s="17">
        <v>8</v>
      </c>
      <c r="M107" s="17">
        <v>0</v>
      </c>
      <c r="N107" s="17">
        <v>0</v>
      </c>
      <c r="O107" s="17">
        <v>0</v>
      </c>
      <c r="P107" s="25"/>
    </row>
    <row r="108" spans="1:16" s="1" customFormat="1" ht="12.75">
      <c r="A108" s="101">
        <v>11</v>
      </c>
      <c r="B108" s="25" t="s">
        <v>47</v>
      </c>
      <c r="C108" s="17"/>
      <c r="D108" s="34">
        <v>5</v>
      </c>
      <c r="E108" s="17"/>
      <c r="F108" s="17">
        <f t="shared" si="8"/>
        <v>1</v>
      </c>
      <c r="G108" s="17">
        <v>1</v>
      </c>
      <c r="H108" s="17"/>
      <c r="I108" s="17">
        <v>8</v>
      </c>
      <c r="J108" s="17">
        <v>8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25"/>
    </row>
    <row r="109" spans="1:16" s="1" customFormat="1" ht="12.75">
      <c r="A109" s="101" t="s">
        <v>78</v>
      </c>
      <c r="B109" s="25" t="s">
        <v>61</v>
      </c>
      <c r="C109" s="17"/>
      <c r="D109" s="34">
        <v>5</v>
      </c>
      <c r="E109" s="17"/>
      <c r="F109" s="132">
        <f t="shared" si="8"/>
        <v>1</v>
      </c>
      <c r="G109" s="132">
        <v>1</v>
      </c>
      <c r="H109" s="17"/>
      <c r="I109" s="17">
        <v>8</v>
      </c>
      <c r="J109" s="17">
        <v>0</v>
      </c>
      <c r="K109" s="17">
        <v>8</v>
      </c>
      <c r="L109" s="17">
        <v>0</v>
      </c>
      <c r="M109" s="17">
        <v>0</v>
      </c>
      <c r="N109" s="17">
        <v>0</v>
      </c>
      <c r="O109" s="17">
        <v>0</v>
      </c>
      <c r="P109" s="132" t="s">
        <v>101</v>
      </c>
    </row>
    <row r="110" spans="1:16" s="1" customFormat="1" ht="12.75">
      <c r="A110" s="101" t="s">
        <v>79</v>
      </c>
      <c r="B110" s="25" t="s">
        <v>57</v>
      </c>
      <c r="C110" s="17"/>
      <c r="D110" s="17">
        <v>5</v>
      </c>
      <c r="E110" s="17"/>
      <c r="F110" s="133"/>
      <c r="G110" s="133"/>
      <c r="H110" s="17"/>
      <c r="I110" s="17">
        <v>8</v>
      </c>
      <c r="J110" s="26">
        <v>8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133"/>
    </row>
    <row r="111" spans="1:16" s="1" customFormat="1" ht="12.75">
      <c r="A111" s="101" t="s">
        <v>80</v>
      </c>
      <c r="B111" s="25" t="s">
        <v>58</v>
      </c>
      <c r="C111" s="17">
        <v>5</v>
      </c>
      <c r="D111" s="34">
        <v>5</v>
      </c>
      <c r="E111" s="17"/>
      <c r="F111" s="132">
        <v>1</v>
      </c>
      <c r="G111" s="132">
        <v>1</v>
      </c>
      <c r="H111" s="17"/>
      <c r="I111" s="17">
        <v>14</v>
      </c>
      <c r="J111" s="17">
        <v>8</v>
      </c>
      <c r="K111" s="17">
        <v>6</v>
      </c>
      <c r="L111" s="17">
        <v>0</v>
      </c>
      <c r="M111" s="17">
        <v>0</v>
      </c>
      <c r="N111" s="17">
        <v>0</v>
      </c>
      <c r="O111" s="17">
        <v>0</v>
      </c>
      <c r="P111" s="132" t="s">
        <v>100</v>
      </c>
    </row>
    <row r="112" spans="1:16" ht="12.75">
      <c r="A112" s="101" t="s">
        <v>81</v>
      </c>
      <c r="B112" s="25" t="s">
        <v>48</v>
      </c>
      <c r="C112" s="17">
        <v>5</v>
      </c>
      <c r="D112" s="34">
        <v>5</v>
      </c>
      <c r="E112" s="17"/>
      <c r="F112" s="133"/>
      <c r="G112" s="133"/>
      <c r="H112" s="17"/>
      <c r="I112" s="17">
        <v>14</v>
      </c>
      <c r="J112" s="26">
        <v>8</v>
      </c>
      <c r="K112" s="26">
        <v>6</v>
      </c>
      <c r="L112" s="26">
        <v>0</v>
      </c>
      <c r="M112" s="26">
        <v>0</v>
      </c>
      <c r="N112" s="26">
        <v>0</v>
      </c>
      <c r="O112" s="26">
        <v>0</v>
      </c>
      <c r="P112" s="133"/>
    </row>
    <row r="113" spans="1:16" s="1" customFormat="1" ht="12.75">
      <c r="A113" s="51" t="s">
        <v>82</v>
      </c>
      <c r="B113" s="3" t="s">
        <v>52</v>
      </c>
      <c r="C113" s="2">
        <v>6</v>
      </c>
      <c r="D113" s="2">
        <v>6</v>
      </c>
      <c r="E113" s="2"/>
      <c r="F113" s="134">
        <v>1</v>
      </c>
      <c r="G113" s="2"/>
      <c r="H113" s="134">
        <v>1</v>
      </c>
      <c r="I113" s="2">
        <v>14</v>
      </c>
      <c r="J113" s="2">
        <v>0</v>
      </c>
      <c r="K113" s="2">
        <v>0</v>
      </c>
      <c r="L113" s="2">
        <v>0</v>
      </c>
      <c r="M113" s="2">
        <v>8</v>
      </c>
      <c r="N113" s="2">
        <v>6</v>
      </c>
      <c r="O113" s="2">
        <v>0</v>
      </c>
      <c r="P113" s="134" t="s">
        <v>102</v>
      </c>
    </row>
    <row r="114" spans="1:16" s="1" customFormat="1" ht="12.75">
      <c r="A114" s="51" t="s">
        <v>83</v>
      </c>
      <c r="B114" s="3" t="s">
        <v>25</v>
      </c>
      <c r="C114" s="2">
        <v>6</v>
      </c>
      <c r="D114" s="2">
        <v>6</v>
      </c>
      <c r="E114" s="2"/>
      <c r="F114" s="135"/>
      <c r="G114" s="2"/>
      <c r="H114" s="135"/>
      <c r="I114" s="2">
        <v>14</v>
      </c>
      <c r="J114" s="2">
        <v>0</v>
      </c>
      <c r="K114" s="2">
        <v>0</v>
      </c>
      <c r="L114" s="2">
        <v>0</v>
      </c>
      <c r="M114" s="2">
        <v>8</v>
      </c>
      <c r="N114" s="2">
        <v>6</v>
      </c>
      <c r="O114" s="2">
        <v>0</v>
      </c>
      <c r="P114" s="133"/>
    </row>
    <row r="115" spans="1:16" s="1" customFormat="1" ht="12.75">
      <c r="A115" s="51" t="s">
        <v>191</v>
      </c>
      <c r="B115" s="77" t="s">
        <v>53</v>
      </c>
      <c r="C115" s="109"/>
      <c r="D115" s="109">
        <v>6</v>
      </c>
      <c r="E115" s="109"/>
      <c r="F115" s="134">
        <v>1</v>
      </c>
      <c r="G115" s="109"/>
      <c r="H115" s="134">
        <v>1</v>
      </c>
      <c r="I115" s="109">
        <v>9</v>
      </c>
      <c r="J115" s="51">
        <v>0</v>
      </c>
      <c r="K115" s="51">
        <v>0</v>
      </c>
      <c r="L115" s="51">
        <v>0</v>
      </c>
      <c r="M115" s="51">
        <v>9</v>
      </c>
      <c r="N115" s="51">
        <v>0</v>
      </c>
      <c r="O115" s="51">
        <v>0</v>
      </c>
      <c r="P115" s="134" t="s">
        <v>193</v>
      </c>
    </row>
    <row r="116" spans="1:16" s="1" customFormat="1" ht="24">
      <c r="A116" s="51" t="s">
        <v>192</v>
      </c>
      <c r="B116" s="77" t="s">
        <v>77</v>
      </c>
      <c r="C116" s="51"/>
      <c r="D116" s="51">
        <v>6</v>
      </c>
      <c r="E116" s="51"/>
      <c r="F116" s="135"/>
      <c r="G116" s="51"/>
      <c r="H116" s="135"/>
      <c r="I116" s="51">
        <v>9</v>
      </c>
      <c r="J116" s="110">
        <v>0</v>
      </c>
      <c r="K116" s="110">
        <v>0</v>
      </c>
      <c r="L116" s="110">
        <v>0</v>
      </c>
      <c r="M116" s="110">
        <v>9</v>
      </c>
      <c r="N116" s="110">
        <v>0</v>
      </c>
      <c r="O116" s="110">
        <v>0</v>
      </c>
      <c r="P116" s="133"/>
    </row>
    <row r="117" spans="1:16" s="1" customFormat="1" ht="12.75">
      <c r="A117" s="3"/>
      <c r="B117" s="35" t="s">
        <v>64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/>
    </row>
    <row r="118" spans="1:16" s="1" customFormat="1" ht="12.75">
      <c r="A118" s="62">
        <v>16</v>
      </c>
      <c r="B118" s="62" t="s">
        <v>138</v>
      </c>
      <c r="C118" s="64">
        <v>5</v>
      </c>
      <c r="D118" s="64">
        <v>5</v>
      </c>
      <c r="E118" s="64"/>
      <c r="F118" s="101">
        <f aca="true" t="shared" si="9" ref="F118:F123">G118+H118</f>
        <v>3</v>
      </c>
      <c r="G118" s="64">
        <v>3</v>
      </c>
      <c r="H118" s="64"/>
      <c r="I118" s="64">
        <v>24</v>
      </c>
      <c r="J118" s="64">
        <v>10</v>
      </c>
      <c r="K118" s="64">
        <v>14</v>
      </c>
      <c r="L118" s="64">
        <v>0</v>
      </c>
      <c r="M118" s="64">
        <v>0</v>
      </c>
      <c r="N118" s="64">
        <v>0</v>
      </c>
      <c r="O118" s="64">
        <v>0</v>
      </c>
      <c r="P118" s="3"/>
    </row>
    <row r="119" spans="1:16" s="1" customFormat="1" ht="12.75">
      <c r="A119" s="62">
        <v>17</v>
      </c>
      <c r="B119" s="62" t="s">
        <v>139</v>
      </c>
      <c r="C119" s="64">
        <v>5</v>
      </c>
      <c r="D119" s="64">
        <v>5</v>
      </c>
      <c r="E119" s="64"/>
      <c r="F119" s="101">
        <f t="shared" si="9"/>
        <v>2</v>
      </c>
      <c r="G119" s="64">
        <v>2</v>
      </c>
      <c r="H119" s="64"/>
      <c r="I119" s="64">
        <v>22</v>
      </c>
      <c r="J119" s="64">
        <v>10</v>
      </c>
      <c r="K119" s="64">
        <v>12</v>
      </c>
      <c r="L119" s="64">
        <v>0</v>
      </c>
      <c r="M119" s="64">
        <v>0</v>
      </c>
      <c r="N119" s="64">
        <v>0</v>
      </c>
      <c r="O119" s="64">
        <v>0</v>
      </c>
      <c r="P119" s="3"/>
    </row>
    <row r="120" spans="1:16" s="1" customFormat="1" ht="12.75">
      <c r="A120" s="62">
        <v>18</v>
      </c>
      <c r="B120" s="62" t="s">
        <v>140</v>
      </c>
      <c r="C120" s="64"/>
      <c r="D120" s="64">
        <v>5</v>
      </c>
      <c r="E120" s="64"/>
      <c r="F120" s="101">
        <f t="shared" si="9"/>
        <v>3</v>
      </c>
      <c r="G120" s="64">
        <v>3</v>
      </c>
      <c r="H120" s="64"/>
      <c r="I120" s="64">
        <v>20</v>
      </c>
      <c r="J120" s="64">
        <v>10</v>
      </c>
      <c r="K120" s="64">
        <v>10</v>
      </c>
      <c r="L120" s="64">
        <v>0</v>
      </c>
      <c r="M120" s="64">
        <v>0</v>
      </c>
      <c r="N120" s="64">
        <v>0</v>
      </c>
      <c r="O120" s="64">
        <v>0</v>
      </c>
      <c r="P120" s="3"/>
    </row>
    <row r="121" spans="1:16" s="102" customFormat="1" ht="25.5">
      <c r="A121" s="108">
        <v>19</v>
      </c>
      <c r="B121" s="66" t="s">
        <v>178</v>
      </c>
      <c r="C121" s="103"/>
      <c r="D121" s="103">
        <v>6</v>
      </c>
      <c r="E121" s="103"/>
      <c r="F121" s="101">
        <f t="shared" si="9"/>
        <v>4</v>
      </c>
      <c r="G121" s="103"/>
      <c r="H121" s="103">
        <v>4</v>
      </c>
      <c r="I121" s="103">
        <v>16</v>
      </c>
      <c r="J121" s="103">
        <v>0</v>
      </c>
      <c r="K121" s="103">
        <v>0</v>
      </c>
      <c r="L121" s="103">
        <v>0</v>
      </c>
      <c r="M121" s="103">
        <v>8</v>
      </c>
      <c r="N121" s="103">
        <v>8</v>
      </c>
      <c r="O121" s="103">
        <v>0</v>
      </c>
      <c r="P121" s="99"/>
    </row>
    <row r="122" spans="1:16" s="1" customFormat="1" ht="24">
      <c r="A122" s="62">
        <v>20</v>
      </c>
      <c r="B122" s="89" t="s">
        <v>141</v>
      </c>
      <c r="C122" s="64"/>
      <c r="D122" s="103">
        <v>6</v>
      </c>
      <c r="E122" s="103"/>
      <c r="F122" s="101">
        <f t="shared" si="9"/>
        <v>2</v>
      </c>
      <c r="G122" s="103"/>
      <c r="H122" s="103">
        <v>2</v>
      </c>
      <c r="I122" s="103">
        <v>10</v>
      </c>
      <c r="J122" s="103">
        <v>0</v>
      </c>
      <c r="K122" s="103">
        <v>0</v>
      </c>
      <c r="L122" s="103">
        <v>0</v>
      </c>
      <c r="M122" s="103">
        <v>6</v>
      </c>
      <c r="N122" s="103">
        <v>4</v>
      </c>
      <c r="O122" s="103">
        <v>0</v>
      </c>
      <c r="P122" s="3"/>
    </row>
    <row r="123" spans="1:16" s="1" customFormat="1" ht="12.75">
      <c r="A123" s="62">
        <v>21</v>
      </c>
      <c r="B123" s="62" t="s">
        <v>142</v>
      </c>
      <c r="C123" s="64"/>
      <c r="D123" s="64">
        <v>6</v>
      </c>
      <c r="E123" s="64"/>
      <c r="F123" s="101">
        <f t="shared" si="9"/>
        <v>3</v>
      </c>
      <c r="G123" s="64"/>
      <c r="H123" s="64">
        <v>3</v>
      </c>
      <c r="I123" s="64">
        <v>12</v>
      </c>
      <c r="J123" s="64">
        <v>0</v>
      </c>
      <c r="K123" s="64">
        <v>0</v>
      </c>
      <c r="L123" s="64">
        <v>0</v>
      </c>
      <c r="M123" s="64">
        <v>6</v>
      </c>
      <c r="N123" s="64">
        <v>6</v>
      </c>
      <c r="O123" s="64">
        <v>0</v>
      </c>
      <c r="P123" s="3"/>
    </row>
    <row r="124" spans="1:16" s="13" customFormat="1" ht="12.75">
      <c r="A124" s="11"/>
      <c r="B124" s="11" t="s">
        <v>84</v>
      </c>
      <c r="C124" s="12">
        <v>6</v>
      </c>
      <c r="D124" s="11"/>
      <c r="E124" s="11"/>
      <c r="F124" s="12">
        <f>SUM(F98:F123)</f>
        <v>60</v>
      </c>
      <c r="G124" s="12">
        <f>SUM(G98:G123)</f>
        <v>30</v>
      </c>
      <c r="H124" s="12">
        <f>SUM(H98:H123)</f>
        <v>30</v>
      </c>
      <c r="I124" s="12">
        <f aca="true" t="shared" si="10" ref="I124:O124">SUM(I98:I123)-I110-I112-I114-I116</f>
        <v>403</v>
      </c>
      <c r="J124" s="12">
        <f t="shared" si="10"/>
        <v>99</v>
      </c>
      <c r="K124" s="12">
        <f t="shared" si="10"/>
        <v>116</v>
      </c>
      <c r="L124" s="12">
        <f t="shared" si="10"/>
        <v>12</v>
      </c>
      <c r="M124" s="12">
        <f t="shared" si="10"/>
        <v>77</v>
      </c>
      <c r="N124" s="12">
        <f t="shared" si="10"/>
        <v>66</v>
      </c>
      <c r="O124" s="12">
        <f t="shared" si="10"/>
        <v>33</v>
      </c>
      <c r="P124" s="11"/>
    </row>
    <row r="125" spans="2:16" s="15" customFormat="1" ht="12.75">
      <c r="B125" s="15" t="s">
        <v>86</v>
      </c>
      <c r="C125" s="59"/>
      <c r="J125" s="162">
        <f>SUM(J124:L124)</f>
        <v>227</v>
      </c>
      <c r="K125" s="162"/>
      <c r="L125" s="162"/>
      <c r="M125" s="162">
        <f>SUM(M124:O124)</f>
        <v>176</v>
      </c>
      <c r="N125" s="162"/>
      <c r="O125" s="162"/>
      <c r="P125" s="14"/>
    </row>
    <row r="126" spans="1:16" s="13" customFormat="1" ht="12.75">
      <c r="A126" s="11"/>
      <c r="B126" s="11" t="s">
        <v>85</v>
      </c>
      <c r="C126" s="12">
        <v>6</v>
      </c>
      <c r="D126" s="11"/>
      <c r="E126" s="11"/>
      <c r="F126" s="12">
        <f>SUM(F98:F123)</f>
        <v>60</v>
      </c>
      <c r="G126" s="12">
        <f>SUM(G98:G123)</f>
        <v>30</v>
      </c>
      <c r="H126" s="12">
        <f>SUM(H98:H123)</f>
        <v>30</v>
      </c>
      <c r="I126" s="12">
        <f aca="true" t="shared" si="11" ref="I126:O126">SUM(I98:I123)-I109-I111-I113-I115</f>
        <v>403</v>
      </c>
      <c r="J126" s="12">
        <f t="shared" si="11"/>
        <v>107</v>
      </c>
      <c r="K126" s="12">
        <f t="shared" si="11"/>
        <v>108</v>
      </c>
      <c r="L126" s="12">
        <f t="shared" si="11"/>
        <v>12</v>
      </c>
      <c r="M126" s="12">
        <f t="shared" si="11"/>
        <v>77</v>
      </c>
      <c r="N126" s="12">
        <f t="shared" si="11"/>
        <v>66</v>
      </c>
      <c r="O126" s="12">
        <f t="shared" si="11"/>
        <v>33</v>
      </c>
      <c r="P126" s="11"/>
    </row>
    <row r="127" spans="2:16" s="15" customFormat="1" ht="12.75">
      <c r="B127" s="15" t="s">
        <v>87</v>
      </c>
      <c r="J127" s="162">
        <f>SUM(J126:L126)</f>
        <v>227</v>
      </c>
      <c r="K127" s="162"/>
      <c r="L127" s="162"/>
      <c r="M127" s="162">
        <f>SUM(M126:O126)</f>
        <v>176</v>
      </c>
      <c r="N127" s="162"/>
      <c r="O127" s="162"/>
      <c r="P127" s="14"/>
    </row>
    <row r="128" spans="10:16" s="15" customFormat="1" ht="12.75">
      <c r="J128" s="42"/>
      <c r="K128" s="42"/>
      <c r="L128" s="42"/>
      <c r="M128" s="42"/>
      <c r="N128" s="42"/>
      <c r="O128" s="42"/>
      <c r="P128" s="14"/>
    </row>
    <row r="129" spans="2:9" ht="12.75">
      <c r="B129" s="73" t="s">
        <v>156</v>
      </c>
      <c r="F129">
        <f>SUM(F98:F116)</f>
        <v>43</v>
      </c>
      <c r="G129">
        <f>SUM(G98:G116)</f>
        <v>22</v>
      </c>
      <c r="H129">
        <f>SUM(H98:H116)</f>
        <v>21</v>
      </c>
      <c r="I129" s="27"/>
    </row>
    <row r="130" spans="1:16" ht="12.75">
      <c r="A130" s="1"/>
      <c r="B130" s="73" t="s">
        <v>158</v>
      </c>
      <c r="F130">
        <f>SUM(F118:F123)</f>
        <v>17</v>
      </c>
      <c r="G130">
        <f>SUM(G118:G123)</f>
        <v>8</v>
      </c>
      <c r="H130">
        <f>SUM(H118:H123)</f>
        <v>9</v>
      </c>
      <c r="N130" s="45"/>
      <c r="O130" s="10"/>
      <c r="P130" s="9"/>
    </row>
    <row r="131" spans="1:16" ht="12.75">
      <c r="A131" s="1"/>
      <c r="B131" s="1"/>
      <c r="C131" s="72"/>
      <c r="D131" s="72"/>
      <c r="E131" s="72"/>
      <c r="F131" s="13"/>
      <c r="G131" s="13"/>
      <c r="H131" s="13"/>
      <c r="I131" s="46"/>
      <c r="J131" s="46"/>
      <c r="K131" s="45"/>
      <c r="L131" s="45"/>
      <c r="M131" s="45"/>
      <c r="N131" s="45"/>
      <c r="O131" s="10"/>
      <c r="P131" s="9"/>
    </row>
    <row r="132" spans="2:5" ht="12.75">
      <c r="B132" s="137"/>
      <c r="C132" s="138"/>
      <c r="D132" s="138"/>
      <c r="E132" s="138"/>
    </row>
    <row r="133" spans="2:15" s="23" customFormat="1" ht="12.75">
      <c r="B133" s="127" t="s">
        <v>194</v>
      </c>
      <c r="C133" s="128"/>
      <c r="D133" s="128"/>
      <c r="E133" s="128"/>
      <c r="F133" s="128">
        <f>+F103</f>
        <v>4</v>
      </c>
      <c r="G133" s="128">
        <f aca="true" t="shared" si="12" ref="G133:N133">+G103</f>
        <v>0</v>
      </c>
      <c r="H133" s="128">
        <f t="shared" si="12"/>
        <v>4</v>
      </c>
      <c r="I133" s="128">
        <f t="shared" si="12"/>
        <v>40</v>
      </c>
      <c r="J133" s="128">
        <f t="shared" si="12"/>
        <v>0</v>
      </c>
      <c r="K133" s="128">
        <f t="shared" si="12"/>
        <v>0</v>
      </c>
      <c r="L133" s="128">
        <f t="shared" si="12"/>
        <v>0</v>
      </c>
      <c r="M133" s="128">
        <f t="shared" si="12"/>
        <v>10</v>
      </c>
      <c r="N133" s="128">
        <f t="shared" si="12"/>
        <v>5</v>
      </c>
      <c r="O133" s="128">
        <f>SUM(O98:O103)</f>
        <v>33</v>
      </c>
    </row>
    <row r="134" spans="6:8" s="23" customFormat="1" ht="12.75">
      <c r="F134" s="38"/>
      <c r="G134" s="38"/>
      <c r="H134" s="38"/>
    </row>
    <row r="136" spans="1:9" ht="12.75">
      <c r="A136" s="80"/>
      <c r="B136" s="81" t="s">
        <v>144</v>
      </c>
      <c r="C136" s="13"/>
      <c r="D136" s="13"/>
      <c r="E136" s="13"/>
      <c r="F136" s="13">
        <f>F137+F138</f>
        <v>180</v>
      </c>
      <c r="G136" s="13"/>
      <c r="H136" s="13"/>
      <c r="I136" s="1"/>
    </row>
    <row r="137" spans="1:9" ht="12.75">
      <c r="A137" s="80"/>
      <c r="B137" s="71" t="s">
        <v>159</v>
      </c>
      <c r="C137" s="13"/>
      <c r="D137" s="13"/>
      <c r="E137" s="13"/>
      <c r="F137" s="13">
        <f>F28+G76+F129</f>
        <v>145</v>
      </c>
      <c r="G137" s="13"/>
      <c r="H137" s="13"/>
      <c r="I137" s="1"/>
    </row>
    <row r="138" spans="1:9" ht="12.75">
      <c r="A138" s="80"/>
      <c r="B138" s="71" t="s">
        <v>160</v>
      </c>
      <c r="C138" s="13"/>
      <c r="D138" s="13"/>
      <c r="E138" s="13"/>
      <c r="F138" s="13">
        <f>G77+F130</f>
        <v>35</v>
      </c>
      <c r="G138" s="13"/>
      <c r="H138" s="13"/>
      <c r="I138" s="1"/>
    </row>
    <row r="139" spans="1:9" ht="12.75">
      <c r="A139" s="80"/>
      <c r="B139" s="71"/>
      <c r="C139" s="13"/>
      <c r="D139" s="13"/>
      <c r="E139" s="13"/>
      <c r="F139" s="13"/>
      <c r="G139" s="13"/>
      <c r="H139" s="13"/>
      <c r="I139" s="1"/>
    </row>
    <row r="140" spans="1:9" ht="12.75">
      <c r="A140" s="80"/>
      <c r="B140" s="71"/>
      <c r="C140" s="13"/>
      <c r="D140" s="13"/>
      <c r="E140" s="13"/>
      <c r="F140" s="13"/>
      <c r="G140" s="13"/>
      <c r="H140" s="13"/>
      <c r="I140" s="1"/>
    </row>
    <row r="141" ht="12.75">
      <c r="F141" s="55"/>
    </row>
    <row r="142" spans="2:16" s="32" customFormat="1" ht="12.75">
      <c r="B142" s="120" t="s">
        <v>170</v>
      </c>
      <c r="C142" s="121"/>
      <c r="D142" s="121"/>
      <c r="E142" s="121"/>
      <c r="F142" s="121">
        <f>+F31+F80</f>
        <v>54</v>
      </c>
      <c r="G142" s="121">
        <f aca="true" t="shared" si="13" ref="G142:O142">+G31+G80</f>
        <v>37</v>
      </c>
      <c r="H142" s="121">
        <f t="shared" si="13"/>
        <v>17</v>
      </c>
      <c r="I142" s="121">
        <f t="shared" si="13"/>
        <v>364</v>
      </c>
      <c r="J142" s="121">
        <f t="shared" si="13"/>
        <v>135</v>
      </c>
      <c r="K142" s="121">
        <f t="shared" si="13"/>
        <v>120</v>
      </c>
      <c r="L142" s="121">
        <f t="shared" si="13"/>
        <v>15</v>
      </c>
      <c r="M142" s="121">
        <f t="shared" si="13"/>
        <v>79</v>
      </c>
      <c r="N142" s="121">
        <f t="shared" si="13"/>
        <v>15</v>
      </c>
      <c r="O142" s="121">
        <f t="shared" si="13"/>
        <v>0</v>
      </c>
      <c r="P142"/>
    </row>
    <row r="143" spans="2:15" s="23" customFormat="1" ht="12.75">
      <c r="B143" s="127" t="s">
        <v>194</v>
      </c>
      <c r="C143" s="127"/>
      <c r="D143" s="127"/>
      <c r="E143" s="127"/>
      <c r="F143" s="127">
        <f>+F133</f>
        <v>4</v>
      </c>
      <c r="G143" s="127">
        <f aca="true" t="shared" si="14" ref="G143:O143">+G133</f>
        <v>0</v>
      </c>
      <c r="H143" s="127">
        <f t="shared" si="14"/>
        <v>4</v>
      </c>
      <c r="I143" s="127">
        <f t="shared" si="14"/>
        <v>40</v>
      </c>
      <c r="J143" s="127">
        <f t="shared" si="14"/>
        <v>0</v>
      </c>
      <c r="K143" s="127">
        <f t="shared" si="14"/>
        <v>0</v>
      </c>
      <c r="L143" s="127">
        <f t="shared" si="14"/>
        <v>0</v>
      </c>
      <c r="M143" s="127">
        <f t="shared" si="14"/>
        <v>10</v>
      </c>
      <c r="N143" s="127">
        <f t="shared" si="14"/>
        <v>5</v>
      </c>
      <c r="O143" s="127">
        <f t="shared" si="14"/>
        <v>33</v>
      </c>
    </row>
    <row r="144" s="33" customFormat="1" ht="12.75">
      <c r="P144"/>
    </row>
    <row r="145" s="33" customFormat="1" ht="12.75"/>
    <row r="146" s="33" customFormat="1" ht="12.75"/>
    <row r="147" spans="1:15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2.7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15"/>
      <c r="M148" s="15"/>
      <c r="N148" s="15"/>
      <c r="O148" s="15"/>
    </row>
    <row r="149" spans="1:15" ht="12.7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15"/>
      <c r="M149" s="15"/>
      <c r="N149" s="15"/>
      <c r="O149" s="15"/>
    </row>
    <row r="150" spans="1:15" ht="12.7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15"/>
      <c r="M150" s="15"/>
      <c r="N150" s="15"/>
      <c r="O150" s="15"/>
    </row>
    <row r="151" spans="2:10" ht="12.75">
      <c r="B151" s="61" t="s">
        <v>91</v>
      </c>
      <c r="C151" s="20"/>
      <c r="D151" s="20"/>
      <c r="E151" s="20"/>
      <c r="F151" s="20"/>
      <c r="G151" s="20"/>
      <c r="H151" s="20"/>
      <c r="I151" s="20"/>
      <c r="J151" s="20"/>
    </row>
    <row r="152" spans="2:10" ht="12.75">
      <c r="B152" s="20"/>
      <c r="C152" s="53" t="s">
        <v>62</v>
      </c>
      <c r="D152" s="53" t="s">
        <v>33</v>
      </c>
      <c r="E152" s="53" t="s">
        <v>75</v>
      </c>
      <c r="F152" s="53" t="s">
        <v>33</v>
      </c>
      <c r="G152" s="53"/>
      <c r="H152" s="53"/>
      <c r="I152" s="53" t="s">
        <v>76</v>
      </c>
      <c r="J152" s="53" t="s">
        <v>33</v>
      </c>
    </row>
    <row r="153" spans="2:10" ht="12.75">
      <c r="B153" s="53" t="s">
        <v>65</v>
      </c>
      <c r="C153" s="20">
        <f>+E153+I153</f>
        <v>557</v>
      </c>
      <c r="D153" s="57">
        <f>+C153/C$156</f>
        <v>0.4573070607553366</v>
      </c>
      <c r="E153" s="20">
        <f>SUM(J$12:J$24)+SUM(M$12:M$24)+SUM(J$48:J$60)+SUM(M$48:M$60)+SUM(J$98:J$109)+SUM(M$98:M$109)+J$62+M$62+J$111+J$113+J$115+M$111+M$113+M$115</f>
        <v>453</v>
      </c>
      <c r="F153" s="57">
        <f>+E153/E$156</f>
        <v>0.4494047619047619</v>
      </c>
      <c r="G153" s="57"/>
      <c r="H153" s="57"/>
      <c r="I153" s="58">
        <f>+SUM(J$65:J$70)+SUM(M$65:M$70)+SUM(J$118:J$123)+SUM(M$118:M$123)</f>
        <v>104</v>
      </c>
      <c r="J153" s="57">
        <f>+I153/I$156</f>
        <v>0.49523809523809526</v>
      </c>
    </row>
    <row r="154" spans="2:10" ht="12.75">
      <c r="B154" s="53" t="s">
        <v>66</v>
      </c>
      <c r="C154" s="20">
        <f>+E154+I154</f>
        <v>551</v>
      </c>
      <c r="D154" s="57">
        <f>+C154/C$156</f>
        <v>0.4523809523809524</v>
      </c>
      <c r="E154" s="58">
        <f>SUM(K$12:K$24)+SUM(N$12:N$24)+SUM(K$48:K$60)+SUM(N$48:N$60)+SUM(K$98:K$109)+SUM(N$98:N$109)+K$62+N$62+K$111+K$113+K$115+N$111+N$113+N$115</f>
        <v>445</v>
      </c>
      <c r="F154" s="57">
        <f>+E154/E$156</f>
        <v>0.44146825396825395</v>
      </c>
      <c r="G154" s="57"/>
      <c r="H154" s="57"/>
      <c r="I154" s="58">
        <f>+SUM(K$65:K$70)+SUM(N$65:N$70)+SUM(K$118:K$123)+SUM(N$118:N$123)</f>
        <v>106</v>
      </c>
      <c r="J154" s="57">
        <f>+I154/I$156</f>
        <v>0.5047619047619047</v>
      </c>
    </row>
    <row r="155" spans="2:10" ht="12.75">
      <c r="B155" s="53" t="s">
        <v>67</v>
      </c>
      <c r="C155" s="20">
        <f>+E155+I155</f>
        <v>110</v>
      </c>
      <c r="D155" s="57">
        <f>+C155/C$156</f>
        <v>0.090311986863711</v>
      </c>
      <c r="E155" s="58">
        <f>SUM(L$12:L$22)+SUM(O$12:O$22)+SUM(L$48:L$60)+SUM(O$48:O$60)+SUM(L$98:L$109)+SUM(O$98:O$109)+L$62+O$62+L$111+L$113+L$115+O$111+O$113+O$115</f>
        <v>110</v>
      </c>
      <c r="F155" s="57">
        <f>+E155/E$156</f>
        <v>0.10912698412698413</v>
      </c>
      <c r="G155" s="57"/>
      <c r="H155" s="57"/>
      <c r="I155" s="58">
        <f>+SUM(L$65:L$70)+SUM(O$65:O$70)+SUM(L$118:L$123)+SUM(O$118:O$123)</f>
        <v>0</v>
      </c>
      <c r="J155" s="57">
        <f>+I155/I$156</f>
        <v>0</v>
      </c>
    </row>
    <row r="156" spans="2:10" ht="12.75">
      <c r="B156" s="53" t="s">
        <v>62</v>
      </c>
      <c r="C156" s="20">
        <f>+E156+I156</f>
        <v>1218</v>
      </c>
      <c r="D156" s="57">
        <f>+C156/C$156</f>
        <v>1</v>
      </c>
      <c r="E156" s="20">
        <f>SUM(E153:E155)</f>
        <v>1008</v>
      </c>
      <c r="F156" s="57">
        <f>+E156/E$156</f>
        <v>1</v>
      </c>
      <c r="G156" s="57"/>
      <c r="H156" s="57"/>
      <c r="I156" s="20">
        <f>SUM(I153:I155)</f>
        <v>210</v>
      </c>
      <c r="J156" s="57">
        <f>+I156/I$156</f>
        <v>1</v>
      </c>
    </row>
    <row r="157" spans="2:10" ht="12.75">
      <c r="B157" s="61" t="s">
        <v>92</v>
      </c>
      <c r="C157" s="20"/>
      <c r="D157" s="20"/>
      <c r="E157" s="20"/>
      <c r="F157" s="20"/>
      <c r="G157" s="20"/>
      <c r="H157" s="20"/>
      <c r="I157" s="20"/>
      <c r="J157" s="20"/>
    </row>
    <row r="158" spans="2:10" ht="12.75">
      <c r="B158" s="20"/>
      <c r="C158" s="53" t="s">
        <v>62</v>
      </c>
      <c r="D158" s="53" t="s">
        <v>33</v>
      </c>
      <c r="E158" s="53" t="s">
        <v>75</v>
      </c>
      <c r="F158" s="53" t="s">
        <v>33</v>
      </c>
      <c r="G158" s="53"/>
      <c r="H158" s="53"/>
      <c r="I158" s="53" t="s">
        <v>76</v>
      </c>
      <c r="J158" s="53" t="s">
        <v>33</v>
      </c>
    </row>
    <row r="159" spans="2:10" ht="12.75">
      <c r="B159" s="53" t="s">
        <v>65</v>
      </c>
      <c r="C159" s="20">
        <f>+E159+I159</f>
        <v>565</v>
      </c>
      <c r="D159" s="57">
        <f>+C159/C$156</f>
        <v>0.4638752052545156</v>
      </c>
      <c r="E159" s="58">
        <f>SUM(J$12:J$24)+SUM(M$12:M$24)+SUM(J$48:J$60)+SUM(M$48:M$60)+SUM(J$98:J$108)+SUM(M$98:M$108)+J$62+M$62+J$110+J$112+J$114+J$116++M$110+M$112+M$114+M$116</f>
        <v>461</v>
      </c>
      <c r="F159" s="57">
        <f>+E159/E$156</f>
        <v>0.4573412698412698</v>
      </c>
      <c r="G159" s="57"/>
      <c r="H159" s="57"/>
      <c r="I159" s="58">
        <f>+SUM(J$65:J$70)+SUM(M$65:M$70)+SUM(J$118:J$123)+SUM(M$118:M$123)</f>
        <v>104</v>
      </c>
      <c r="J159" s="57">
        <f>+I159/I$156</f>
        <v>0.49523809523809526</v>
      </c>
    </row>
    <row r="160" spans="2:10" ht="12.75">
      <c r="B160" s="53" t="s">
        <v>66</v>
      </c>
      <c r="C160" s="20">
        <f>+E160+I160</f>
        <v>543</v>
      </c>
      <c r="D160" s="57">
        <f>+C160/C$156</f>
        <v>0.4458128078817734</v>
      </c>
      <c r="E160" s="58">
        <f>SUM(K$12:K$24)+SUM(N$12:N$24)+SUM(K$48:K$60)+SUM(N$48:N$60)+SUM(K$98:K$108)+SUM(N$98:N$108)+K$62+N$62+K$110+K$112+K$114+K$116++N$110+N$112+N$114+N$116</f>
        <v>437</v>
      </c>
      <c r="F160" s="57">
        <f>+E160/E$156</f>
        <v>0.43353174603174605</v>
      </c>
      <c r="G160" s="57"/>
      <c r="H160" s="57"/>
      <c r="I160" s="58">
        <f>+SUM(K$65:K$70)+SUM(N$65:N$70)+SUM(K$118:K$123)+SUM(N$118:N$123)</f>
        <v>106</v>
      </c>
      <c r="J160" s="57">
        <f>+I160/I$156</f>
        <v>0.5047619047619047</v>
      </c>
    </row>
    <row r="161" spans="2:10" ht="12.75">
      <c r="B161" s="53" t="s">
        <v>67</v>
      </c>
      <c r="C161" s="20">
        <f>+E161+I161</f>
        <v>110</v>
      </c>
      <c r="D161" s="57">
        <f>+C161/C$156</f>
        <v>0.090311986863711</v>
      </c>
      <c r="E161" s="58">
        <f>SUM(L$12:L$22)+SUM(O$12:O$22)+SUM(L$48:L$60)+SUM(O$48:O$60)+SUM(L$98:L$108)+SUM(O$98:O$108)+L$62+O$62+L$110+L$112+L$114+L$116+O$110+O$112+O$114+O$116</f>
        <v>110</v>
      </c>
      <c r="F161" s="57">
        <f>+E161/E$156</f>
        <v>0.10912698412698413</v>
      </c>
      <c r="G161" s="57"/>
      <c r="H161" s="57"/>
      <c r="I161" s="58">
        <f>+SUM(L$65:L$70)+SUM(O$65:O$70)+SUM(L$118:L$123)+SUM(O$118:O$123)</f>
        <v>0</v>
      </c>
      <c r="J161" s="57">
        <f>+I161/I$156</f>
        <v>0</v>
      </c>
    </row>
    <row r="162" spans="2:10" ht="12.75">
      <c r="B162" s="53" t="s">
        <v>62</v>
      </c>
      <c r="C162" s="20">
        <f>+E162+I162</f>
        <v>1218</v>
      </c>
      <c r="D162" s="57">
        <f>+C162/C$156</f>
        <v>1</v>
      </c>
      <c r="E162" s="20">
        <f>SUM(E159:E161)</f>
        <v>1008</v>
      </c>
      <c r="F162" s="57">
        <f>+E162/E$156</f>
        <v>1</v>
      </c>
      <c r="G162" s="57"/>
      <c r="H162" s="57"/>
      <c r="I162" s="20">
        <f>SUM(I159:I161)</f>
        <v>210</v>
      </c>
      <c r="J162" s="57">
        <f>+I162/I$156</f>
        <v>1</v>
      </c>
    </row>
    <row r="163" spans="2:10" ht="12.75">
      <c r="B163" s="61" t="s">
        <v>145</v>
      </c>
      <c r="C163" s="20"/>
      <c r="D163" s="20"/>
      <c r="E163" s="20"/>
      <c r="F163" s="20"/>
      <c r="G163" s="20"/>
      <c r="H163" s="20"/>
      <c r="I163" s="20"/>
      <c r="J163" s="20"/>
    </row>
    <row r="164" spans="2:10" ht="12.75">
      <c r="B164" s="20"/>
      <c r="C164" s="53" t="s">
        <v>62</v>
      </c>
      <c r="D164" s="53" t="s">
        <v>33</v>
      </c>
      <c r="E164" s="53" t="s">
        <v>75</v>
      </c>
      <c r="F164" s="53" t="s">
        <v>33</v>
      </c>
      <c r="G164" s="53"/>
      <c r="H164" s="53"/>
      <c r="I164" s="53" t="s">
        <v>76</v>
      </c>
      <c r="J164" s="53" t="s">
        <v>33</v>
      </c>
    </row>
    <row r="165" spans="2:10" ht="12.75">
      <c r="B165" s="53" t="s">
        <v>65</v>
      </c>
      <c r="C165" s="20">
        <f>+E165+I165</f>
        <v>551</v>
      </c>
      <c r="D165" s="57">
        <f>+C165/C$156</f>
        <v>0.4523809523809524</v>
      </c>
      <c r="E165" s="58">
        <f>SUM(J$12:J$24)+SUM(M$12:M$24)+SUM(J$48:J$59)+SUM(M$48:M$59)+SUM(J$98:J$109)+SUM(M$98:M$109)+J$61+J$63+M$61+M$63++J$111+J$113+J$115+M$111+M$113+M$115</f>
        <v>447</v>
      </c>
      <c r="F165" s="57">
        <f>+E165/E$156</f>
        <v>0.44345238095238093</v>
      </c>
      <c r="G165" s="57"/>
      <c r="H165" s="57"/>
      <c r="I165" s="58">
        <f>+SUM(J$65:J$70)+SUM(M$65:M$70)+SUM(J$118:J$123)+SUM(M$118:M$123)</f>
        <v>104</v>
      </c>
      <c r="J165" s="57">
        <f>+I165/I$156</f>
        <v>0.49523809523809526</v>
      </c>
    </row>
    <row r="166" spans="2:10" ht="12.75">
      <c r="B166" s="53" t="s">
        <v>66</v>
      </c>
      <c r="C166" s="20">
        <f>+E166+I166</f>
        <v>557</v>
      </c>
      <c r="D166" s="57">
        <f>+C166/C$156</f>
        <v>0.4573070607553366</v>
      </c>
      <c r="E166" s="58">
        <f>SUM(K$12:K$24)+SUM(N$12:N$24)+SUM(K$48:K$59)+SUM(N$48:N$59)+SUM(K$98:K$109)+SUM(N$98:N$109)+K$61+K$63+N$61+N$63+K$111+K$113+K$115+N$111+N$113+N$115</f>
        <v>451</v>
      </c>
      <c r="F166" s="57">
        <f>+E166/E$156</f>
        <v>0.44742063492063494</v>
      </c>
      <c r="G166" s="57"/>
      <c r="H166" s="57"/>
      <c r="I166" s="58">
        <f>+SUM(K$65:K$70)+SUM(N$65:N$70)+SUM(K$118:K$123)+SUM(N$118:N$123)</f>
        <v>106</v>
      </c>
      <c r="J166" s="57">
        <f>+I166/I$156</f>
        <v>0.5047619047619047</v>
      </c>
    </row>
    <row r="167" spans="2:10" ht="12.75">
      <c r="B167" s="53" t="s">
        <v>67</v>
      </c>
      <c r="C167" s="20">
        <f>+E167+I167</f>
        <v>110</v>
      </c>
      <c r="D167" s="57">
        <f>+C167/C$156</f>
        <v>0.090311986863711</v>
      </c>
      <c r="E167" s="58">
        <f>SUM(L$12:L$22)+SUM(O$12:O$22)+SUM(L$48:L$59)+SUM(O$48:O$59)+SUM(L$98:L$109)+SUM(O$98:O$109)+L$61+L$63+O$61+O$63+L$111+L$113+L$115+O$111+O$113+O$115</f>
        <v>110</v>
      </c>
      <c r="F167" s="57">
        <f>+E167/E$156</f>
        <v>0.10912698412698413</v>
      </c>
      <c r="G167" s="57"/>
      <c r="H167" s="57"/>
      <c r="I167" s="58">
        <f>+SUM(L$65:L$70)+SUM(O$65:O$70)+SUM(L$118:L$123)+SUM(O$118:O$123)</f>
        <v>0</v>
      </c>
      <c r="J167" s="57">
        <f>+I167/I$156</f>
        <v>0</v>
      </c>
    </row>
    <row r="168" spans="2:10" ht="12.75">
      <c r="B168" s="53" t="s">
        <v>62</v>
      </c>
      <c r="C168" s="20">
        <f>+E168+I168</f>
        <v>1218</v>
      </c>
      <c r="D168" s="57">
        <f>+C168/C$156</f>
        <v>1</v>
      </c>
      <c r="E168" s="20">
        <f>SUM(E165:E167)</f>
        <v>1008</v>
      </c>
      <c r="F168" s="57">
        <f>+E168/E$156</f>
        <v>1</v>
      </c>
      <c r="G168" s="57"/>
      <c r="H168" s="57"/>
      <c r="I168" s="20">
        <f>SUM(I165:I167)</f>
        <v>210</v>
      </c>
      <c r="J168" s="57">
        <f>+I168/I$156</f>
        <v>1</v>
      </c>
    </row>
    <row r="169" spans="2:10" ht="12.75">
      <c r="B169" s="61" t="s">
        <v>93</v>
      </c>
      <c r="C169" s="20"/>
      <c r="D169" s="20"/>
      <c r="E169" s="20"/>
      <c r="F169" s="20"/>
      <c r="G169" s="20"/>
      <c r="H169" s="20"/>
      <c r="I169" s="20"/>
      <c r="J169" s="20"/>
    </row>
    <row r="170" spans="2:10" ht="12.75">
      <c r="B170" s="20"/>
      <c r="C170" s="53" t="s">
        <v>62</v>
      </c>
      <c r="D170" s="53" t="s">
        <v>33</v>
      </c>
      <c r="E170" s="53" t="s">
        <v>75</v>
      </c>
      <c r="F170" s="53" t="s">
        <v>33</v>
      </c>
      <c r="G170" s="53"/>
      <c r="H170" s="53"/>
      <c r="I170" s="53" t="s">
        <v>76</v>
      </c>
      <c r="J170" s="53" t="s">
        <v>33</v>
      </c>
    </row>
    <row r="171" spans="2:10" ht="12.75">
      <c r="B171" s="53" t="s">
        <v>65</v>
      </c>
      <c r="C171" s="20">
        <f>+E171+I171</f>
        <v>559</v>
      </c>
      <c r="D171" s="57">
        <f>+C171/C$156</f>
        <v>0.45894909688013136</v>
      </c>
      <c r="E171" s="58">
        <f>SUM(J$12:J$24)+SUM(M$12:M$24)+SUM(J$48:J$59)+SUM(M$48:M$59)+SUM(J$98:J$108)+SUM(M$98:M$108)+J$61+J$63+M$61+M$63+J$110+J$112+J$114+J$116+M$110+M$112+M$114+M$116</f>
        <v>455</v>
      </c>
      <c r="F171" s="57">
        <f>+E171/E$156</f>
        <v>0.4513888888888889</v>
      </c>
      <c r="G171" s="57"/>
      <c r="H171" s="57"/>
      <c r="I171" s="58">
        <f>+SUM(J$65:J$70)+SUM(M$65:M$70)+SUM(J$118:J$123)+SUM(M$118:M$123)</f>
        <v>104</v>
      </c>
      <c r="J171" s="57">
        <f>+I171/I$156</f>
        <v>0.49523809523809526</v>
      </c>
    </row>
    <row r="172" spans="2:10" ht="12.75">
      <c r="B172" s="53" t="s">
        <v>66</v>
      </c>
      <c r="C172" s="20">
        <f>+E172+I172</f>
        <v>549</v>
      </c>
      <c r="D172" s="57">
        <f>+C172/C$156</f>
        <v>0.45073891625615764</v>
      </c>
      <c r="E172" s="58">
        <f>SUM(K$12:K$24)+SUM(N$12:N$24)+SUM(K$48:K$59)+SUM(N$48:N$59)+SUM(K$98:K$108)+SUM(N$98:N$108)+K$61+K$63+N$61+N$63+K$110+K$112+K$114+K$116+N$110+N$112+N$114+N$116</f>
        <v>443</v>
      </c>
      <c r="F172" s="57">
        <f>+E172/E$156</f>
        <v>0.439484126984127</v>
      </c>
      <c r="G172" s="57"/>
      <c r="H172" s="57"/>
      <c r="I172" s="58">
        <f>+SUM(K$65:K$70)+SUM(N$65:N$70)+SUM(K$118:K$123)+SUM(N$118:N$123)</f>
        <v>106</v>
      </c>
      <c r="J172" s="57">
        <f>+I172/I$156</f>
        <v>0.5047619047619047</v>
      </c>
    </row>
    <row r="173" spans="2:10" ht="12.75">
      <c r="B173" s="53" t="s">
        <v>67</v>
      </c>
      <c r="C173" s="20">
        <f>+E173+I173</f>
        <v>110</v>
      </c>
      <c r="D173" s="57">
        <f>+C173/C$156</f>
        <v>0.090311986863711</v>
      </c>
      <c r="E173" s="58">
        <f>SUM(L$12:L$22)+SUM(O$12:O$22)+SUM(L$48:L$59)+SUM(O$48:O$59)+SUM(L$98:L$108)+SUM(O$98:O$108)+L$61+L$63+O$61+O$63+L$110+L$112+L$114++L$116+O$110+O$112+O$114+O$116</f>
        <v>110</v>
      </c>
      <c r="F173" s="57">
        <f>+E173/E$156</f>
        <v>0.10912698412698413</v>
      </c>
      <c r="G173" s="57"/>
      <c r="H173" s="57"/>
      <c r="I173" s="58">
        <f>+SUM(L$65:L$70)+SUM(O$65:O$70)+SUM(L$118:L$123)+SUM(O$118:O$123)</f>
        <v>0</v>
      </c>
      <c r="J173" s="57">
        <f>+I173/I$156</f>
        <v>0</v>
      </c>
    </row>
    <row r="174" spans="2:10" ht="12.75">
      <c r="B174" s="53" t="s">
        <v>62</v>
      </c>
      <c r="C174" s="20">
        <f>+E174+I174</f>
        <v>1218</v>
      </c>
      <c r="D174" s="57">
        <f>+C174/C$156</f>
        <v>1</v>
      </c>
      <c r="E174" s="20">
        <f>SUM(E171:E173)</f>
        <v>1008</v>
      </c>
      <c r="F174" s="57">
        <f>+E174/E$156</f>
        <v>1</v>
      </c>
      <c r="G174" s="57"/>
      <c r="H174" s="57"/>
      <c r="I174" s="20">
        <f>SUM(I171:I173)</f>
        <v>210</v>
      </c>
      <c r="J174" s="57">
        <f>+I174/I$156</f>
        <v>1</v>
      </c>
    </row>
    <row r="175" spans="2:10" ht="12.75">
      <c r="B175" s="56" t="s">
        <v>94</v>
      </c>
      <c r="C175" s="15"/>
      <c r="D175" s="15"/>
      <c r="E175" s="15"/>
      <c r="F175" s="15"/>
      <c r="G175" s="15"/>
      <c r="H175" s="15"/>
      <c r="I175" s="15"/>
      <c r="J175" s="15"/>
    </row>
    <row r="176" spans="2:10" ht="12.75">
      <c r="B176" s="15"/>
      <c r="C176" s="42" t="s">
        <v>62</v>
      </c>
      <c r="D176" s="42" t="s">
        <v>33</v>
      </c>
      <c r="E176" s="42" t="s">
        <v>75</v>
      </c>
      <c r="F176" s="42" t="s">
        <v>33</v>
      </c>
      <c r="G176" s="42"/>
      <c r="H176" s="42"/>
      <c r="I176" s="42" t="s">
        <v>76</v>
      </c>
      <c r="J176" s="42" t="s">
        <v>33</v>
      </c>
    </row>
    <row r="177" spans="2:10" ht="12.75">
      <c r="B177" s="42" t="s">
        <v>65</v>
      </c>
      <c r="C177" s="15">
        <f>+E177+I177</f>
        <v>558</v>
      </c>
      <c r="D177" s="44">
        <f>+C177/C$156</f>
        <v>0.458128078817734</v>
      </c>
      <c r="E177" s="15">
        <f>+(E153+E159+E165+E171)/4</f>
        <v>454</v>
      </c>
      <c r="F177" s="44">
        <f>+E177/E$156</f>
        <v>0.4503968253968254</v>
      </c>
      <c r="G177" s="44"/>
      <c r="H177" s="44"/>
      <c r="I177" s="15">
        <f>+(I153+I159+I165+I171)/4</f>
        <v>104</v>
      </c>
      <c r="J177" s="44">
        <f>+I177/I$156</f>
        <v>0.49523809523809526</v>
      </c>
    </row>
    <row r="178" spans="2:10" ht="12.75">
      <c r="B178" s="42" t="s">
        <v>66</v>
      </c>
      <c r="C178" s="15">
        <f>+E178+I178</f>
        <v>550</v>
      </c>
      <c r="D178" s="44">
        <f>+C178/C$156</f>
        <v>0.451559934318555</v>
      </c>
      <c r="E178" s="15">
        <f>+(E154+E160+E166+E172)/4</f>
        <v>444</v>
      </c>
      <c r="F178" s="44">
        <f>+E178/E$156</f>
        <v>0.44047619047619047</v>
      </c>
      <c r="G178" s="44"/>
      <c r="H178" s="44"/>
      <c r="I178" s="15">
        <f>+(I154+I160+I166+I172)/4</f>
        <v>106</v>
      </c>
      <c r="J178" s="44">
        <f>+I178/I$156</f>
        <v>0.5047619047619047</v>
      </c>
    </row>
    <row r="179" spans="2:10" ht="12.75">
      <c r="B179" s="42" t="s">
        <v>67</v>
      </c>
      <c r="C179" s="15">
        <f>+E179+I179</f>
        <v>110</v>
      </c>
      <c r="D179" s="44">
        <f>+C179/C$156</f>
        <v>0.090311986863711</v>
      </c>
      <c r="E179" s="15">
        <f>+(E155+E161+E167+E173)/4</f>
        <v>110</v>
      </c>
      <c r="F179" s="44">
        <f>+E179/E$156</f>
        <v>0.10912698412698413</v>
      </c>
      <c r="G179" s="44"/>
      <c r="H179" s="44"/>
      <c r="I179" s="15">
        <f>+(I155+I161+I167+I173)/4</f>
        <v>0</v>
      </c>
      <c r="J179" s="44">
        <f>+I179/I$156</f>
        <v>0</v>
      </c>
    </row>
    <row r="180" spans="2:10" ht="12.75">
      <c r="B180" s="42" t="s">
        <v>62</v>
      </c>
      <c r="C180" s="15">
        <f>+E180+I180</f>
        <v>1218</v>
      </c>
      <c r="D180" s="44">
        <f>+C180/C$156</f>
        <v>1</v>
      </c>
      <c r="E180" s="15">
        <f>+SUM(E177:E179)</f>
        <v>1008</v>
      </c>
      <c r="F180" s="44">
        <f>+E180/E$156</f>
        <v>1</v>
      </c>
      <c r="G180" s="44"/>
      <c r="H180" s="44"/>
      <c r="I180" s="15">
        <f>+SUM(I177:I179)</f>
        <v>210</v>
      </c>
      <c r="J180" s="44">
        <f>+I180/I$156</f>
        <v>1</v>
      </c>
    </row>
    <row r="182" spans="1:4" ht="12.75">
      <c r="A182" s="1"/>
      <c r="C182" s="54"/>
      <c r="D182" s="54"/>
    </row>
    <row r="183" spans="1:4" ht="12.75">
      <c r="A183" s="1"/>
      <c r="C183" s="54" t="s">
        <v>54</v>
      </c>
      <c r="D183" s="54" t="s">
        <v>33</v>
      </c>
    </row>
    <row r="184" spans="2:4" ht="12.75">
      <c r="B184" s="13" t="s">
        <v>88</v>
      </c>
      <c r="C184" s="82">
        <f>+SUM(C185:C189)</f>
        <v>62</v>
      </c>
      <c r="D184" s="83">
        <f>(C184/180)*100</f>
        <v>34.44444444444444</v>
      </c>
    </row>
    <row r="185" spans="2:4" ht="12.75">
      <c r="B185" s="90" t="s">
        <v>70</v>
      </c>
      <c r="C185" s="20">
        <v>8</v>
      </c>
      <c r="D185" s="15"/>
    </row>
    <row r="186" spans="2:4" ht="12.75">
      <c r="B186" s="93" t="s">
        <v>195</v>
      </c>
      <c r="C186" s="20">
        <v>10</v>
      </c>
      <c r="D186" s="15"/>
    </row>
    <row r="187" spans="2:4" ht="12.75">
      <c r="B187" s="90" t="s">
        <v>161</v>
      </c>
      <c r="C187" s="20">
        <v>7</v>
      </c>
      <c r="D187" s="15"/>
    </row>
    <row r="188" spans="2:4" ht="12.75">
      <c r="B188" s="93" t="s">
        <v>171</v>
      </c>
      <c r="C188" s="20">
        <v>35</v>
      </c>
      <c r="D188" s="15"/>
    </row>
    <row r="189" spans="2:3" ht="12.75">
      <c r="B189" s="90" t="s">
        <v>21</v>
      </c>
      <c r="C189" s="20">
        <v>2</v>
      </c>
    </row>
    <row r="191" ht="42.75">
      <c r="B191" s="94" t="s">
        <v>172</v>
      </c>
    </row>
    <row r="192" spans="1:3" ht="45">
      <c r="A192" s="95"/>
      <c r="B192" s="96" t="s">
        <v>173</v>
      </c>
      <c r="C192" s="97">
        <v>180</v>
      </c>
    </row>
    <row r="193" spans="1:3" ht="15">
      <c r="A193" s="95"/>
      <c r="B193" s="98" t="s">
        <v>174</v>
      </c>
      <c r="C193" s="97">
        <v>54</v>
      </c>
    </row>
    <row r="194" spans="1:3" ht="30">
      <c r="A194" s="95"/>
      <c r="B194" s="98" t="s">
        <v>175</v>
      </c>
      <c r="C194" s="97">
        <v>4</v>
      </c>
    </row>
    <row r="195" spans="1:3" ht="75">
      <c r="A195" s="95"/>
      <c r="B195" s="98" t="s">
        <v>176</v>
      </c>
      <c r="C195" s="97">
        <v>0</v>
      </c>
    </row>
    <row r="196" spans="2:3" ht="45">
      <c r="B196" s="98" t="s">
        <v>196</v>
      </c>
      <c r="C196" s="55">
        <v>1</v>
      </c>
    </row>
  </sheetData>
  <sheetProtection/>
  <mergeCells count="76">
    <mergeCell ref="P60:P61"/>
    <mergeCell ref="P62:P63"/>
    <mergeCell ref="P109:P110"/>
    <mergeCell ref="P111:P112"/>
    <mergeCell ref="P113:P114"/>
    <mergeCell ref="P115:P116"/>
    <mergeCell ref="J26:L26"/>
    <mergeCell ref="M26:O26"/>
    <mergeCell ref="B30:E30"/>
    <mergeCell ref="F9:H9"/>
    <mergeCell ref="D96:D97"/>
    <mergeCell ref="C96:C97"/>
    <mergeCell ref="F95:H95"/>
    <mergeCell ref="E46:E47"/>
    <mergeCell ref="D46:D47"/>
    <mergeCell ref="C46:C47"/>
    <mergeCell ref="E10:E11"/>
    <mergeCell ref="D10:D11"/>
    <mergeCell ref="C10:C11"/>
    <mergeCell ref="A9:A11"/>
    <mergeCell ref="B9:B11"/>
    <mergeCell ref="C9:E9"/>
    <mergeCell ref="I9:O9"/>
    <mergeCell ref="P9:P11"/>
    <mergeCell ref="F10:F11"/>
    <mergeCell ref="J10:L10"/>
    <mergeCell ref="M10:O10"/>
    <mergeCell ref="I10:I11"/>
    <mergeCell ref="H10:H11"/>
    <mergeCell ref="G10:G11"/>
    <mergeCell ref="A45:A47"/>
    <mergeCell ref="B45:B47"/>
    <mergeCell ref="C45:E45"/>
    <mergeCell ref="I45:O45"/>
    <mergeCell ref="F45:H45"/>
    <mergeCell ref="I46:I47"/>
    <mergeCell ref="P45:P47"/>
    <mergeCell ref="F46:F47"/>
    <mergeCell ref="J46:L46"/>
    <mergeCell ref="M46:O46"/>
    <mergeCell ref="I72:K72"/>
    <mergeCell ref="L72:N72"/>
    <mergeCell ref="H46:H47"/>
    <mergeCell ref="G46:G47"/>
    <mergeCell ref="F60:F61"/>
    <mergeCell ref="F62:F63"/>
    <mergeCell ref="I74:K74"/>
    <mergeCell ref="L74:N74"/>
    <mergeCell ref="B79:E79"/>
    <mergeCell ref="A95:A97"/>
    <mergeCell ref="B95:B97"/>
    <mergeCell ref="C95:E95"/>
    <mergeCell ref="I95:O95"/>
    <mergeCell ref="I96:I97"/>
    <mergeCell ref="H96:H97"/>
    <mergeCell ref="G96:G97"/>
    <mergeCell ref="J127:L127"/>
    <mergeCell ref="M127:O127"/>
    <mergeCell ref="B132:E132"/>
    <mergeCell ref="P95:P97"/>
    <mergeCell ref="F96:F97"/>
    <mergeCell ref="J96:L96"/>
    <mergeCell ref="M96:O96"/>
    <mergeCell ref="J125:L125"/>
    <mergeCell ref="M125:O125"/>
    <mergeCell ref="E96:E97"/>
    <mergeCell ref="G60:G61"/>
    <mergeCell ref="H62:H63"/>
    <mergeCell ref="F111:F112"/>
    <mergeCell ref="F113:F114"/>
    <mergeCell ref="F115:F116"/>
    <mergeCell ref="G111:G112"/>
    <mergeCell ref="H113:H114"/>
    <mergeCell ref="H115:H116"/>
    <mergeCell ref="F109:F110"/>
    <mergeCell ref="G109:G110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69" r:id="rId1"/>
  <rowBreaks count="3" manualBreakCount="3">
    <brk id="37" max="18" man="1"/>
    <brk id="87" max="18" man="1"/>
    <brk id="15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04"/>
  <sheetViews>
    <sheetView tabSelected="1" view="pageBreakPreview" zoomScaleSheetLayoutView="100" zoomScalePageLayoutView="0" workbookViewId="0" topLeftCell="A131">
      <selection activeCell="I154" sqref="I154:I155"/>
    </sheetView>
  </sheetViews>
  <sheetFormatPr defaultColWidth="9.00390625" defaultRowHeight="12.75"/>
  <cols>
    <col min="1" max="1" width="3.25390625" style="0" customWidth="1"/>
    <col min="2" max="2" width="33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24.25390625" style="0" bestFit="1" customWidth="1"/>
    <col min="17" max="17" width="10.25390625" style="0" bestFit="1" customWidth="1"/>
  </cols>
  <sheetData>
    <row r="1" s="52" customFormat="1" ht="15.75">
      <c r="A1" s="52" t="s">
        <v>197</v>
      </c>
    </row>
    <row r="2" spans="1:14" ht="12.75">
      <c r="A2" s="15"/>
      <c r="B2" s="15" t="s">
        <v>198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3" ht="12.75">
      <c r="B3" s="15" t="s">
        <v>143</v>
      </c>
      <c r="D3" s="15"/>
      <c r="E3" s="20" t="s">
        <v>28</v>
      </c>
      <c r="F3" s="20" t="s">
        <v>0</v>
      </c>
      <c r="G3" s="20"/>
      <c r="H3" s="20"/>
      <c r="I3" s="20"/>
      <c r="J3" s="15"/>
      <c r="K3" s="15"/>
      <c r="L3" s="15"/>
      <c r="M3" s="15"/>
    </row>
    <row r="4" spans="2:13" ht="12.75">
      <c r="B4" t="s">
        <v>183</v>
      </c>
      <c r="D4" s="15"/>
      <c r="E4" s="43">
        <f>I4/I7</f>
        <v>0.48009950248756217</v>
      </c>
      <c r="F4" s="20" t="s">
        <v>30</v>
      </c>
      <c r="G4" s="20"/>
      <c r="H4" s="20"/>
      <c r="I4" s="20">
        <f>J25+M25</f>
        <v>193</v>
      </c>
      <c r="J4" s="15"/>
      <c r="K4" s="15"/>
      <c r="L4" s="15"/>
      <c r="M4" s="15"/>
    </row>
    <row r="5" spans="2:13" ht="12.75">
      <c r="B5" t="s">
        <v>55</v>
      </c>
      <c r="D5" s="15"/>
      <c r="E5" s="43">
        <f>I5/I7</f>
        <v>0.44527363184079605</v>
      </c>
      <c r="F5" s="20" t="s">
        <v>31</v>
      </c>
      <c r="G5" s="20"/>
      <c r="H5" s="20"/>
      <c r="I5" s="20">
        <f>K25+N25</f>
        <v>179</v>
      </c>
      <c r="J5" s="15"/>
      <c r="K5" s="15"/>
      <c r="L5" s="15"/>
      <c r="M5" s="15"/>
    </row>
    <row r="6" spans="2:13" ht="12.75">
      <c r="B6" t="s">
        <v>1</v>
      </c>
      <c r="D6" s="15"/>
      <c r="E6" s="43">
        <f>I6/I7</f>
        <v>0.07462686567164178</v>
      </c>
      <c r="F6" s="20" t="s">
        <v>32</v>
      </c>
      <c r="G6" s="20"/>
      <c r="H6" s="20"/>
      <c r="I6" s="20">
        <f>L25+O25</f>
        <v>30</v>
      </c>
      <c r="J6" s="15"/>
      <c r="K6" s="15"/>
      <c r="L6" s="15"/>
      <c r="M6" s="15"/>
    </row>
    <row r="7" spans="2:13" ht="12.75">
      <c r="B7" t="s">
        <v>34</v>
      </c>
      <c r="D7" s="15"/>
      <c r="E7" s="43">
        <f>SUM(E4:E6)</f>
        <v>1</v>
      </c>
      <c r="F7" s="20" t="s">
        <v>2</v>
      </c>
      <c r="G7" s="20"/>
      <c r="H7" s="20"/>
      <c r="I7" s="20">
        <f>SUM(I4:I6)</f>
        <v>402</v>
      </c>
      <c r="J7" s="15"/>
      <c r="K7" s="15"/>
      <c r="L7" s="15"/>
      <c r="M7" s="15"/>
    </row>
    <row r="8" spans="2:13" ht="12.75">
      <c r="B8" t="s">
        <v>72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6" ht="12.75" customHeight="1">
      <c r="A9" s="150" t="s">
        <v>23</v>
      </c>
      <c r="B9" s="150" t="s">
        <v>3</v>
      </c>
      <c r="C9" s="151" t="s">
        <v>152</v>
      </c>
      <c r="D9" s="151"/>
      <c r="E9" s="151"/>
      <c r="F9" s="159" t="s">
        <v>4</v>
      </c>
      <c r="G9" s="160"/>
      <c r="H9" s="161"/>
      <c r="I9" s="151" t="s">
        <v>5</v>
      </c>
      <c r="J9" s="150"/>
      <c r="K9" s="150"/>
      <c r="L9" s="150"/>
      <c r="M9" s="150"/>
      <c r="N9" s="150"/>
      <c r="O9" s="150"/>
      <c r="P9" s="139" t="s">
        <v>6</v>
      </c>
    </row>
    <row r="10" spans="1:16" s="1" customFormat="1" ht="12.75" customHeight="1">
      <c r="A10" s="150"/>
      <c r="B10" s="154"/>
      <c r="C10" s="134" t="s">
        <v>7</v>
      </c>
      <c r="D10" s="145" t="s">
        <v>153</v>
      </c>
      <c r="E10" s="145" t="s">
        <v>154</v>
      </c>
      <c r="F10" s="134" t="s">
        <v>62</v>
      </c>
      <c r="G10" s="134" t="s">
        <v>148</v>
      </c>
      <c r="H10" s="134" t="s">
        <v>149</v>
      </c>
      <c r="I10" s="145" t="s">
        <v>155</v>
      </c>
      <c r="J10" s="142" t="s">
        <v>148</v>
      </c>
      <c r="K10" s="143"/>
      <c r="L10" s="144"/>
      <c r="M10" s="142" t="s">
        <v>149</v>
      </c>
      <c r="N10" s="143"/>
      <c r="O10" s="144"/>
      <c r="P10" s="140"/>
    </row>
    <row r="11" spans="1:16" s="1" customFormat="1" ht="12.75">
      <c r="A11" s="150"/>
      <c r="B11" s="154"/>
      <c r="C11" s="135"/>
      <c r="D11" s="146"/>
      <c r="E11" s="146"/>
      <c r="F11" s="135"/>
      <c r="G11" s="135"/>
      <c r="H11" s="135"/>
      <c r="I11" s="146"/>
      <c r="J11" s="50" t="s">
        <v>8</v>
      </c>
      <c r="K11" s="51" t="s">
        <v>9</v>
      </c>
      <c r="L11" s="51" t="s">
        <v>10</v>
      </c>
      <c r="M11" s="51" t="s">
        <v>8</v>
      </c>
      <c r="N11" s="51" t="s">
        <v>9</v>
      </c>
      <c r="O11" s="51" t="s">
        <v>10</v>
      </c>
      <c r="P11" s="141"/>
    </row>
    <row r="12" spans="1:16" s="29" customFormat="1" ht="12.75">
      <c r="A12" s="112">
        <v>1</v>
      </c>
      <c r="B12" s="112" t="s">
        <v>12</v>
      </c>
      <c r="C12" s="113">
        <v>1</v>
      </c>
      <c r="D12" s="113">
        <v>1</v>
      </c>
      <c r="E12" s="113"/>
      <c r="F12" s="114">
        <f>G12+H12</f>
        <v>7</v>
      </c>
      <c r="G12" s="113">
        <v>7</v>
      </c>
      <c r="H12" s="113"/>
      <c r="I12" s="113">
        <v>45</v>
      </c>
      <c r="J12" s="114">
        <v>15</v>
      </c>
      <c r="K12" s="114">
        <v>30</v>
      </c>
      <c r="L12" s="114">
        <v>0</v>
      </c>
      <c r="M12" s="114">
        <v>0</v>
      </c>
      <c r="N12" s="114">
        <v>0</v>
      </c>
      <c r="O12" s="114">
        <v>0</v>
      </c>
      <c r="P12" s="28"/>
    </row>
    <row r="13" spans="1:16" s="29" customFormat="1" ht="12.75">
      <c r="A13" s="112">
        <v>2</v>
      </c>
      <c r="B13" s="112" t="s">
        <v>13</v>
      </c>
      <c r="C13" s="114">
        <v>1</v>
      </c>
      <c r="D13" s="113">
        <v>1</v>
      </c>
      <c r="E13" s="114"/>
      <c r="F13" s="114">
        <f aca="true" t="shared" si="0" ref="F13:F23">G13+H13</f>
        <v>7</v>
      </c>
      <c r="G13" s="114">
        <v>7</v>
      </c>
      <c r="H13" s="114"/>
      <c r="I13" s="114">
        <v>45</v>
      </c>
      <c r="J13" s="114">
        <v>15</v>
      </c>
      <c r="K13" s="114">
        <v>30</v>
      </c>
      <c r="L13" s="114">
        <v>0</v>
      </c>
      <c r="M13" s="114">
        <v>0</v>
      </c>
      <c r="N13" s="114">
        <v>0</v>
      </c>
      <c r="O13" s="114">
        <v>0</v>
      </c>
      <c r="P13" s="28"/>
    </row>
    <row r="14" spans="1:16" s="29" customFormat="1" ht="12.75">
      <c r="A14" s="112">
        <v>3</v>
      </c>
      <c r="B14" s="112" t="s">
        <v>16</v>
      </c>
      <c r="C14" s="114"/>
      <c r="D14" s="113">
        <v>2</v>
      </c>
      <c r="E14" s="114"/>
      <c r="F14" s="114">
        <f t="shared" si="0"/>
        <v>7</v>
      </c>
      <c r="G14" s="114"/>
      <c r="H14" s="114">
        <v>7</v>
      </c>
      <c r="I14" s="114">
        <v>34</v>
      </c>
      <c r="J14" s="114">
        <v>0</v>
      </c>
      <c r="K14" s="114">
        <v>0</v>
      </c>
      <c r="L14" s="114">
        <v>0</v>
      </c>
      <c r="M14" s="114">
        <v>34</v>
      </c>
      <c r="N14" s="114">
        <v>0</v>
      </c>
      <c r="O14" s="114">
        <v>0</v>
      </c>
      <c r="P14" s="28"/>
    </row>
    <row r="15" spans="1:16" s="29" customFormat="1" ht="12.75">
      <c r="A15" s="112">
        <v>4</v>
      </c>
      <c r="B15" s="112" t="s">
        <v>36</v>
      </c>
      <c r="C15" s="114">
        <v>1</v>
      </c>
      <c r="D15" s="113">
        <v>1</v>
      </c>
      <c r="E15" s="114"/>
      <c r="F15" s="114">
        <f t="shared" si="0"/>
        <v>8</v>
      </c>
      <c r="G15" s="114">
        <v>8</v>
      </c>
      <c r="H15" s="114"/>
      <c r="I15" s="114">
        <v>60</v>
      </c>
      <c r="J15" s="114">
        <v>30</v>
      </c>
      <c r="K15" s="114">
        <v>30</v>
      </c>
      <c r="L15" s="114">
        <v>0</v>
      </c>
      <c r="M15" s="114">
        <v>0</v>
      </c>
      <c r="N15" s="114">
        <v>0</v>
      </c>
      <c r="O15" s="114">
        <v>0</v>
      </c>
      <c r="P15" s="28"/>
    </row>
    <row r="16" spans="1:16" s="22" customFormat="1" ht="12.75">
      <c r="A16" s="25">
        <v>5</v>
      </c>
      <c r="B16" s="25" t="s">
        <v>35</v>
      </c>
      <c r="C16" s="17">
        <v>2</v>
      </c>
      <c r="D16" s="17">
        <v>2</v>
      </c>
      <c r="E16" s="17"/>
      <c r="F16" s="17">
        <f t="shared" si="0"/>
        <v>7</v>
      </c>
      <c r="G16" s="17"/>
      <c r="H16" s="17">
        <v>7</v>
      </c>
      <c r="I16" s="17">
        <v>30</v>
      </c>
      <c r="J16" s="17">
        <v>0</v>
      </c>
      <c r="K16" s="17">
        <v>0</v>
      </c>
      <c r="L16" s="17">
        <v>0</v>
      </c>
      <c r="M16" s="17">
        <v>15</v>
      </c>
      <c r="N16" s="17">
        <v>15</v>
      </c>
      <c r="O16" s="17">
        <v>0</v>
      </c>
      <c r="P16" s="25"/>
    </row>
    <row r="17" spans="1:16" s="31" customFormat="1" ht="12.75">
      <c r="A17" s="112">
        <v>6</v>
      </c>
      <c r="B17" s="112" t="s">
        <v>15</v>
      </c>
      <c r="C17" s="114"/>
      <c r="D17" s="113">
        <v>1</v>
      </c>
      <c r="E17" s="114"/>
      <c r="F17" s="114">
        <f t="shared" si="0"/>
        <v>3</v>
      </c>
      <c r="G17" s="114">
        <v>3</v>
      </c>
      <c r="H17" s="114"/>
      <c r="I17" s="114">
        <v>30</v>
      </c>
      <c r="J17" s="114">
        <v>30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30"/>
    </row>
    <row r="18" spans="1:16" s="31" customFormat="1" ht="12.75">
      <c r="A18" s="112">
        <v>7</v>
      </c>
      <c r="B18" s="112" t="s">
        <v>181</v>
      </c>
      <c r="C18" s="114"/>
      <c r="D18" s="113">
        <v>2</v>
      </c>
      <c r="E18" s="114"/>
      <c r="F18" s="114">
        <v>2</v>
      </c>
      <c r="G18" s="114"/>
      <c r="H18" s="114">
        <v>2</v>
      </c>
      <c r="I18" s="114">
        <v>15</v>
      </c>
      <c r="J18" s="114">
        <v>0</v>
      </c>
      <c r="K18" s="114">
        <v>0</v>
      </c>
      <c r="L18" s="114">
        <v>0</v>
      </c>
      <c r="M18" s="114">
        <v>15</v>
      </c>
      <c r="N18" s="114">
        <v>0</v>
      </c>
      <c r="O18" s="114">
        <v>0</v>
      </c>
      <c r="P18" s="30"/>
    </row>
    <row r="19" spans="1:16" s="31" customFormat="1" ht="12.75">
      <c r="A19" s="115">
        <v>8</v>
      </c>
      <c r="B19" s="115" t="s">
        <v>180</v>
      </c>
      <c r="C19" s="116"/>
      <c r="D19" s="117">
        <v>2</v>
      </c>
      <c r="E19" s="116"/>
      <c r="F19" s="116">
        <f t="shared" si="0"/>
        <v>2</v>
      </c>
      <c r="G19" s="116"/>
      <c r="H19" s="116">
        <v>2</v>
      </c>
      <c r="I19" s="116">
        <v>15</v>
      </c>
      <c r="J19" s="116">
        <v>0</v>
      </c>
      <c r="K19" s="116">
        <v>0</v>
      </c>
      <c r="L19" s="116">
        <v>0</v>
      </c>
      <c r="M19" s="116">
        <v>15</v>
      </c>
      <c r="N19" s="116">
        <v>0</v>
      </c>
      <c r="O19" s="116">
        <v>0</v>
      </c>
      <c r="P19" s="92"/>
    </row>
    <row r="20" spans="1:16" s="27" customFormat="1" ht="12.75">
      <c r="A20" s="25">
        <v>9</v>
      </c>
      <c r="B20" s="25" t="s">
        <v>14</v>
      </c>
      <c r="C20" s="17"/>
      <c r="D20" s="17">
        <v>1</v>
      </c>
      <c r="E20" s="17"/>
      <c r="F20" s="17">
        <f t="shared" si="0"/>
        <v>3</v>
      </c>
      <c r="G20" s="17">
        <v>3</v>
      </c>
      <c r="H20" s="17"/>
      <c r="I20" s="17">
        <v>30</v>
      </c>
      <c r="J20" s="26">
        <v>0</v>
      </c>
      <c r="K20" s="26">
        <v>0</v>
      </c>
      <c r="L20" s="26">
        <v>30</v>
      </c>
      <c r="M20" s="26">
        <v>0</v>
      </c>
      <c r="N20" s="26">
        <v>0</v>
      </c>
      <c r="O20" s="26">
        <v>0</v>
      </c>
      <c r="P20" s="25"/>
    </row>
    <row r="21" spans="1:16" ht="12.75">
      <c r="A21" s="25">
        <v>10</v>
      </c>
      <c r="B21" s="118" t="s">
        <v>11</v>
      </c>
      <c r="C21" s="34"/>
      <c r="D21" s="34" t="s">
        <v>71</v>
      </c>
      <c r="E21" s="34"/>
      <c r="F21" s="17">
        <f t="shared" si="0"/>
        <v>4</v>
      </c>
      <c r="G21" s="34">
        <v>2</v>
      </c>
      <c r="H21" s="34">
        <v>2</v>
      </c>
      <c r="I21" s="34">
        <v>44</v>
      </c>
      <c r="J21" s="17">
        <v>0</v>
      </c>
      <c r="K21" s="17">
        <v>22</v>
      </c>
      <c r="L21" s="17">
        <v>0</v>
      </c>
      <c r="M21" s="17">
        <v>0</v>
      </c>
      <c r="N21" s="17">
        <v>22</v>
      </c>
      <c r="O21" s="17">
        <v>0</v>
      </c>
      <c r="P21" s="25"/>
    </row>
    <row r="22" spans="1:16" s="1" customFormat="1" ht="24">
      <c r="A22" s="24">
        <v>11</v>
      </c>
      <c r="B22" s="77" t="s">
        <v>37</v>
      </c>
      <c r="C22" s="101">
        <v>2</v>
      </c>
      <c r="D22" s="111"/>
      <c r="E22" s="101"/>
      <c r="F22" s="101">
        <f t="shared" si="0"/>
        <v>3</v>
      </c>
      <c r="G22" s="101"/>
      <c r="H22" s="101">
        <v>3</v>
      </c>
      <c r="I22" s="101">
        <v>12</v>
      </c>
      <c r="J22" s="119">
        <v>0</v>
      </c>
      <c r="K22" s="119">
        <v>0</v>
      </c>
      <c r="L22" s="119">
        <v>0</v>
      </c>
      <c r="M22" s="119">
        <v>12</v>
      </c>
      <c r="N22" s="119">
        <v>0</v>
      </c>
      <c r="O22" s="119">
        <v>0</v>
      </c>
      <c r="P22" s="25"/>
    </row>
    <row r="23" spans="1:16" s="13" customFormat="1" ht="12.75">
      <c r="A23" s="3">
        <v>12</v>
      </c>
      <c r="B23" s="3" t="s">
        <v>19</v>
      </c>
      <c r="C23" s="2">
        <v>2</v>
      </c>
      <c r="D23" s="2">
        <v>2</v>
      </c>
      <c r="E23" s="2"/>
      <c r="F23" s="7">
        <f t="shared" si="0"/>
        <v>6</v>
      </c>
      <c r="G23" s="2"/>
      <c r="H23" s="2">
        <v>6</v>
      </c>
      <c r="I23" s="2">
        <v>24</v>
      </c>
      <c r="J23" s="2">
        <v>0</v>
      </c>
      <c r="K23" s="2">
        <v>0</v>
      </c>
      <c r="L23" s="2">
        <v>0</v>
      </c>
      <c r="M23" s="2">
        <v>12</v>
      </c>
      <c r="N23" s="2">
        <v>12</v>
      </c>
      <c r="O23" s="2">
        <v>0</v>
      </c>
      <c r="P23" s="3"/>
    </row>
    <row r="24" spans="1:16" s="13" customFormat="1" ht="12.75">
      <c r="A24" s="3">
        <v>13</v>
      </c>
      <c r="B24" s="3" t="s">
        <v>179</v>
      </c>
      <c r="C24" s="2"/>
      <c r="D24" s="2"/>
      <c r="E24" s="2"/>
      <c r="F24" s="7">
        <v>1</v>
      </c>
      <c r="G24" s="2"/>
      <c r="H24" s="2">
        <v>1</v>
      </c>
      <c r="I24" s="2">
        <v>18</v>
      </c>
      <c r="J24" s="2">
        <v>0</v>
      </c>
      <c r="K24" s="2">
        <v>0</v>
      </c>
      <c r="L24" s="2">
        <v>0</v>
      </c>
      <c r="M24" s="2">
        <v>0</v>
      </c>
      <c r="N24" s="2">
        <v>18</v>
      </c>
      <c r="O24" s="2">
        <v>0</v>
      </c>
      <c r="P24" s="3"/>
    </row>
    <row r="25" spans="1:16" s="13" customFormat="1" ht="12.75">
      <c r="A25" s="11"/>
      <c r="B25" s="11" t="s">
        <v>17</v>
      </c>
      <c r="C25" s="12">
        <f>COUNT(C12:C23)</f>
        <v>6</v>
      </c>
      <c r="D25" s="11"/>
      <c r="E25" s="11"/>
      <c r="F25" s="12">
        <f>SUM(F12:F24)</f>
        <v>60</v>
      </c>
      <c r="G25" s="12">
        <f aca="true" t="shared" si="1" ref="G25:O25">SUM(G12:G24)</f>
        <v>30</v>
      </c>
      <c r="H25" s="12">
        <f t="shared" si="1"/>
        <v>30</v>
      </c>
      <c r="I25" s="12">
        <f t="shared" si="1"/>
        <v>402</v>
      </c>
      <c r="J25" s="12">
        <f t="shared" si="1"/>
        <v>90</v>
      </c>
      <c r="K25" s="12">
        <f t="shared" si="1"/>
        <v>112</v>
      </c>
      <c r="L25" s="12">
        <f t="shared" si="1"/>
        <v>30</v>
      </c>
      <c r="M25" s="12">
        <f t="shared" si="1"/>
        <v>103</v>
      </c>
      <c r="N25" s="12">
        <f t="shared" si="1"/>
        <v>67</v>
      </c>
      <c r="O25" s="12">
        <f t="shared" si="1"/>
        <v>0</v>
      </c>
      <c r="P25" s="11"/>
    </row>
    <row r="26" spans="1:16" s="13" customFormat="1" ht="12.75">
      <c r="A26" s="14"/>
      <c r="B26" s="18" t="s">
        <v>59</v>
      </c>
      <c r="C26" s="19"/>
      <c r="D26" s="19"/>
      <c r="E26" s="19"/>
      <c r="F26" s="19"/>
      <c r="G26" s="19"/>
      <c r="H26" s="19"/>
      <c r="J26" s="158">
        <f>SUM(J25:L25)</f>
        <v>232</v>
      </c>
      <c r="K26" s="158"/>
      <c r="L26" s="158"/>
      <c r="M26" s="158">
        <f>SUM(M25:O25)</f>
        <v>170</v>
      </c>
      <c r="N26" s="158"/>
      <c r="O26" s="158"/>
      <c r="P26" s="14"/>
    </row>
    <row r="27" spans="1:16" s="1" customFormat="1" ht="12.75">
      <c r="A27" s="14"/>
      <c r="B27" s="18"/>
      <c r="C27" s="19"/>
      <c r="D27" s="19"/>
      <c r="E27" s="19"/>
      <c r="F27" s="19"/>
      <c r="G27" s="19"/>
      <c r="H27" s="19"/>
      <c r="I27" s="13"/>
      <c r="J27" s="45"/>
      <c r="K27" s="45"/>
      <c r="L27" s="45"/>
      <c r="M27" s="45"/>
      <c r="N27" s="45"/>
      <c r="O27" s="45"/>
      <c r="P27" s="14"/>
    </row>
    <row r="28" spans="1:16" ht="12.75">
      <c r="A28" s="14"/>
      <c r="B28" s="73" t="s">
        <v>156</v>
      </c>
      <c r="C28" s="19"/>
      <c r="D28" s="19"/>
      <c r="E28" s="19"/>
      <c r="F28" s="74">
        <f>SUM(F12:F24)</f>
        <v>60</v>
      </c>
      <c r="G28" s="74">
        <f>SUM(G12:G24)</f>
        <v>30</v>
      </c>
      <c r="H28" s="74">
        <f>SUM(H12:H24)</f>
        <v>30</v>
      </c>
      <c r="I28" s="47"/>
      <c r="J28" s="47"/>
      <c r="K28" s="45"/>
      <c r="L28" s="45"/>
      <c r="M28" s="45"/>
      <c r="N28" s="45"/>
      <c r="O28" s="45"/>
      <c r="P28" s="14"/>
    </row>
    <row r="29" spans="1:16" s="32" customFormat="1" ht="12.75">
      <c r="A29" s="1"/>
      <c r="B29" s="48"/>
      <c r="C29" s="72"/>
      <c r="D29" s="72"/>
      <c r="E29" s="72"/>
      <c r="F29" s="49"/>
      <c r="G29" s="49"/>
      <c r="H29" s="49"/>
      <c r="I29" s="47"/>
      <c r="J29" s="47"/>
      <c r="K29" s="45"/>
      <c r="L29" s="45"/>
      <c r="M29" s="45"/>
      <c r="N29" s="45"/>
      <c r="O29" s="10"/>
      <c r="P29" s="9"/>
    </row>
    <row r="30" spans="1:16" s="23" customFormat="1" ht="12.75">
      <c r="A30"/>
      <c r="B30" s="137"/>
      <c r="C30" s="138"/>
      <c r="D30" s="138"/>
      <c r="E30" s="138"/>
      <c r="F30"/>
      <c r="G30"/>
      <c r="H30"/>
      <c r="I30"/>
      <c r="J30"/>
      <c r="K30"/>
      <c r="L30"/>
      <c r="M30"/>
      <c r="N30"/>
      <c r="O30"/>
      <c r="P30"/>
    </row>
    <row r="31" spans="1:16" s="33" customFormat="1" ht="12.75">
      <c r="A31" s="32"/>
      <c r="B31" s="120" t="s">
        <v>170</v>
      </c>
      <c r="C31" s="121"/>
      <c r="D31" s="121"/>
      <c r="E31" s="121"/>
      <c r="F31" s="121">
        <f>SUM(F12:F19)-F16</f>
        <v>36</v>
      </c>
      <c r="G31" s="121">
        <f aca="true" t="shared" si="2" ref="G31:O31">SUM(G12:G19)-G16</f>
        <v>25</v>
      </c>
      <c r="H31" s="121">
        <f t="shared" si="2"/>
        <v>11</v>
      </c>
      <c r="I31" s="121">
        <f t="shared" si="2"/>
        <v>244</v>
      </c>
      <c r="J31" s="121">
        <f t="shared" si="2"/>
        <v>90</v>
      </c>
      <c r="K31" s="121">
        <f t="shared" si="2"/>
        <v>90</v>
      </c>
      <c r="L31" s="121">
        <f t="shared" si="2"/>
        <v>0</v>
      </c>
      <c r="M31" s="121">
        <f t="shared" si="2"/>
        <v>64</v>
      </c>
      <c r="N31" s="121">
        <f t="shared" si="2"/>
        <v>0</v>
      </c>
      <c r="O31" s="121">
        <f t="shared" si="2"/>
        <v>0</v>
      </c>
      <c r="P31"/>
    </row>
    <row r="32" spans="1:16" s="33" customFormat="1" ht="12.75">
      <c r="A32" s="23"/>
      <c r="B32" s="23"/>
      <c r="C32" s="23"/>
      <c r="D32" s="23"/>
      <c r="E32" s="23"/>
      <c r="F32" s="38"/>
      <c r="G32" s="38"/>
      <c r="H32" s="38"/>
      <c r="I32" s="23"/>
      <c r="J32" s="23"/>
      <c r="K32" s="23"/>
      <c r="L32" s="23"/>
      <c r="M32" s="23"/>
      <c r="N32" s="23"/>
      <c r="O32" s="23"/>
      <c r="P32" s="23"/>
    </row>
    <row r="33" spans="1:15" ht="12.75">
      <c r="A33" s="33"/>
      <c r="B33" s="33"/>
      <c r="C33" s="33"/>
      <c r="D33" s="33"/>
      <c r="E33" s="33"/>
      <c r="F33" s="37"/>
      <c r="G33" s="37"/>
      <c r="H33" s="37"/>
      <c r="I33" s="33"/>
      <c r="J33" s="33"/>
      <c r="K33" s="33"/>
      <c r="L33" s="33"/>
      <c r="M33" s="33"/>
      <c r="N33" s="33"/>
      <c r="O33" s="33"/>
    </row>
    <row r="34" spans="1:16" ht="12.75">
      <c r="A34" s="33"/>
      <c r="B34" s="33"/>
      <c r="C34" s="33"/>
      <c r="D34" s="33"/>
      <c r="E34" s="33"/>
      <c r="F34" s="37"/>
      <c r="G34" s="37"/>
      <c r="H34" s="37"/>
      <c r="I34" s="33"/>
      <c r="J34" s="33"/>
      <c r="K34" s="33"/>
      <c r="L34" s="33"/>
      <c r="M34" s="33"/>
      <c r="N34" s="33"/>
      <c r="O34" s="33"/>
      <c r="P34" s="33"/>
    </row>
    <row r="35" spans="2:16" ht="12.7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ht="12.75">
      <c r="B36" s="36"/>
    </row>
    <row r="39" spans="4:10" ht="12.75">
      <c r="D39" s="55" t="s">
        <v>89</v>
      </c>
      <c r="E39" s="55" t="s">
        <v>90</v>
      </c>
      <c r="F39" s="55"/>
      <c r="G39" s="55"/>
      <c r="H39" s="55"/>
      <c r="I39" s="55" t="s">
        <v>89</v>
      </c>
      <c r="J39" s="55" t="s">
        <v>90</v>
      </c>
    </row>
    <row r="40" spans="2:18" ht="12.75">
      <c r="B40" s="15" t="s">
        <v>163</v>
      </c>
      <c r="D40" s="53" t="s">
        <v>29</v>
      </c>
      <c r="E40" s="53" t="s">
        <v>29</v>
      </c>
      <c r="F40" s="20" t="s">
        <v>0</v>
      </c>
      <c r="G40" s="20"/>
      <c r="H40" s="20"/>
      <c r="I40" s="20"/>
      <c r="Q40" s="15"/>
      <c r="R40" s="15"/>
    </row>
    <row r="41" spans="2:18" ht="12.75">
      <c r="B41" t="s">
        <v>183</v>
      </c>
      <c r="D41" s="43">
        <f>I41/I44</f>
        <v>0.4503464203233256</v>
      </c>
      <c r="E41" s="43">
        <f>J41/J44</f>
        <v>0.43648960739030024</v>
      </c>
      <c r="F41" s="20" t="s">
        <v>30</v>
      </c>
      <c r="G41" s="20"/>
      <c r="H41" s="20"/>
      <c r="I41" s="20">
        <f>J74+M74</f>
        <v>195</v>
      </c>
      <c r="J41" s="20">
        <f>J76+M76</f>
        <v>189</v>
      </c>
      <c r="Q41" s="16"/>
      <c r="R41" s="15"/>
    </row>
    <row r="42" spans="2:18" ht="12.75">
      <c r="B42" t="s">
        <v>55</v>
      </c>
      <c r="D42" s="43">
        <f>I42/I44</f>
        <v>0.46882217090069284</v>
      </c>
      <c r="E42" s="43">
        <f>J42/J44</f>
        <v>0.48267898383371827</v>
      </c>
      <c r="F42" s="20" t="s">
        <v>31</v>
      </c>
      <c r="G42" s="20"/>
      <c r="H42" s="20"/>
      <c r="I42" s="20">
        <f>K74+N74</f>
        <v>203</v>
      </c>
      <c r="J42" s="20">
        <f>K76+N76</f>
        <v>209</v>
      </c>
      <c r="Q42" s="16"/>
      <c r="R42" s="15"/>
    </row>
    <row r="43" spans="2:18" ht="12.75">
      <c r="B43" t="s">
        <v>18</v>
      </c>
      <c r="D43" s="43">
        <f>I43/I44</f>
        <v>0.08083140877598152</v>
      </c>
      <c r="E43" s="43">
        <f>J43/J44</f>
        <v>0.08083140877598152</v>
      </c>
      <c r="F43" s="20" t="s">
        <v>32</v>
      </c>
      <c r="G43" s="20"/>
      <c r="H43" s="20"/>
      <c r="I43" s="20">
        <f>L74+O74</f>
        <v>35</v>
      </c>
      <c r="J43" s="20">
        <f>L76+O76</f>
        <v>35</v>
      </c>
      <c r="Q43" s="16"/>
      <c r="R43" s="15"/>
    </row>
    <row r="44" spans="2:18" ht="12.75">
      <c r="B44" t="s">
        <v>34</v>
      </c>
      <c r="D44" s="43">
        <f>SUM(D41:D43)</f>
        <v>0.9999999999999999</v>
      </c>
      <c r="E44" s="43">
        <f>SUM(E41:E43)</f>
        <v>1</v>
      </c>
      <c r="F44" s="20" t="s">
        <v>2</v>
      </c>
      <c r="G44" s="20"/>
      <c r="H44" s="20"/>
      <c r="I44" s="20">
        <f>SUM(I41:I43)</f>
        <v>433</v>
      </c>
      <c r="J44" s="20">
        <f>SUM(J41:J43)</f>
        <v>433</v>
      </c>
      <c r="Q44" s="15"/>
      <c r="R44" s="15"/>
    </row>
    <row r="45" ht="12.75">
      <c r="B45" t="s">
        <v>69</v>
      </c>
    </row>
    <row r="46" spans="1:16" ht="12.75" customHeight="1">
      <c r="A46" s="150" t="s">
        <v>23</v>
      </c>
      <c r="B46" s="150" t="s">
        <v>3</v>
      </c>
      <c r="C46" s="151" t="s">
        <v>152</v>
      </c>
      <c r="D46" s="151"/>
      <c r="E46" s="151"/>
      <c r="F46" s="159" t="s">
        <v>4</v>
      </c>
      <c r="G46" s="160"/>
      <c r="H46" s="161"/>
      <c r="I46" s="151" t="s">
        <v>5</v>
      </c>
      <c r="J46" s="150"/>
      <c r="K46" s="150"/>
      <c r="L46" s="150"/>
      <c r="M46" s="150"/>
      <c r="N46" s="150"/>
      <c r="O46" s="150"/>
      <c r="P46" s="139" t="s">
        <v>6</v>
      </c>
    </row>
    <row r="47" spans="1:16" s="1" customFormat="1" ht="12.75">
      <c r="A47" s="150"/>
      <c r="B47" s="154"/>
      <c r="C47" s="134" t="s">
        <v>7</v>
      </c>
      <c r="D47" s="145" t="s">
        <v>153</v>
      </c>
      <c r="E47" s="145" t="s">
        <v>154</v>
      </c>
      <c r="F47" s="134" t="s">
        <v>62</v>
      </c>
      <c r="G47" s="134" t="s">
        <v>146</v>
      </c>
      <c r="H47" s="134" t="s">
        <v>147</v>
      </c>
      <c r="I47" s="145" t="s">
        <v>155</v>
      </c>
      <c r="J47" s="142" t="s">
        <v>146</v>
      </c>
      <c r="K47" s="143"/>
      <c r="L47" s="144"/>
      <c r="M47" s="142" t="s">
        <v>147</v>
      </c>
      <c r="N47" s="143"/>
      <c r="O47" s="144"/>
      <c r="P47" s="140"/>
    </row>
    <row r="48" spans="1:16" s="1" customFormat="1" ht="12.75">
      <c r="A48" s="150"/>
      <c r="B48" s="154"/>
      <c r="C48" s="135"/>
      <c r="D48" s="146"/>
      <c r="E48" s="146"/>
      <c r="F48" s="135"/>
      <c r="G48" s="135"/>
      <c r="H48" s="135"/>
      <c r="I48" s="146"/>
      <c r="J48" s="50" t="s">
        <v>8</v>
      </c>
      <c r="K48" s="51" t="s">
        <v>9</v>
      </c>
      <c r="L48" s="51" t="s">
        <v>10</v>
      </c>
      <c r="M48" s="51" t="s">
        <v>8</v>
      </c>
      <c r="N48" s="51" t="s">
        <v>9</v>
      </c>
      <c r="O48" s="51" t="s">
        <v>10</v>
      </c>
      <c r="P48" s="141"/>
    </row>
    <row r="49" spans="1:16" s="29" customFormat="1" ht="12.75">
      <c r="A49" s="112">
        <v>1</v>
      </c>
      <c r="B49" s="112" t="s">
        <v>38</v>
      </c>
      <c r="C49" s="113">
        <v>3</v>
      </c>
      <c r="D49" s="113">
        <v>3</v>
      </c>
      <c r="E49" s="113"/>
      <c r="F49" s="114">
        <f>G49+H49</f>
        <v>6</v>
      </c>
      <c r="G49" s="113">
        <v>6</v>
      </c>
      <c r="H49" s="113"/>
      <c r="I49" s="113">
        <v>45</v>
      </c>
      <c r="J49" s="114">
        <v>30</v>
      </c>
      <c r="K49" s="114">
        <v>15</v>
      </c>
      <c r="L49" s="114">
        <v>0</v>
      </c>
      <c r="M49" s="114">
        <v>0</v>
      </c>
      <c r="N49" s="114">
        <v>0</v>
      </c>
      <c r="O49" s="114">
        <v>0</v>
      </c>
      <c r="P49" s="28"/>
    </row>
    <row r="50" spans="1:16" s="29" customFormat="1" ht="12.75">
      <c r="A50" s="112">
        <v>2</v>
      </c>
      <c r="B50" s="112" t="s">
        <v>20</v>
      </c>
      <c r="C50" s="114">
        <v>3</v>
      </c>
      <c r="D50" s="113">
        <v>3</v>
      </c>
      <c r="E50" s="114"/>
      <c r="F50" s="114">
        <f aca="true" t="shared" si="3" ref="F50:F63">G50+H50</f>
        <v>6</v>
      </c>
      <c r="G50" s="114">
        <v>6</v>
      </c>
      <c r="H50" s="114"/>
      <c r="I50" s="114">
        <v>45</v>
      </c>
      <c r="J50" s="114">
        <v>15</v>
      </c>
      <c r="K50" s="114">
        <v>15</v>
      </c>
      <c r="L50" s="114">
        <v>15</v>
      </c>
      <c r="M50" s="114">
        <v>0</v>
      </c>
      <c r="N50" s="114">
        <v>0</v>
      </c>
      <c r="O50" s="114">
        <v>0</v>
      </c>
      <c r="P50" s="28"/>
    </row>
    <row r="51" spans="1:16" s="29" customFormat="1" ht="12.75">
      <c r="A51" s="112">
        <v>3</v>
      </c>
      <c r="B51" s="112" t="s">
        <v>41</v>
      </c>
      <c r="C51" s="114">
        <v>4</v>
      </c>
      <c r="D51" s="114">
        <v>4</v>
      </c>
      <c r="E51" s="114"/>
      <c r="F51" s="114">
        <f t="shared" si="3"/>
        <v>6</v>
      </c>
      <c r="G51" s="114"/>
      <c r="H51" s="114">
        <v>6</v>
      </c>
      <c r="I51" s="114">
        <v>30</v>
      </c>
      <c r="J51" s="114">
        <v>0</v>
      </c>
      <c r="K51" s="114">
        <v>0</v>
      </c>
      <c r="L51" s="114">
        <v>0</v>
      </c>
      <c r="M51" s="114">
        <v>15</v>
      </c>
      <c r="N51" s="114">
        <v>15</v>
      </c>
      <c r="O51" s="114">
        <v>0</v>
      </c>
      <c r="P51" s="28"/>
    </row>
    <row r="52" spans="1:16" s="22" customFormat="1" ht="12.75">
      <c r="A52" s="25">
        <v>4</v>
      </c>
      <c r="B52" s="25" t="s">
        <v>39</v>
      </c>
      <c r="C52" s="17">
        <v>3</v>
      </c>
      <c r="D52" s="17">
        <v>3</v>
      </c>
      <c r="E52" s="17"/>
      <c r="F52" s="17">
        <f t="shared" si="3"/>
        <v>4</v>
      </c>
      <c r="G52" s="17">
        <v>4</v>
      </c>
      <c r="H52" s="17"/>
      <c r="I52" s="17">
        <v>30</v>
      </c>
      <c r="J52" s="26">
        <v>15</v>
      </c>
      <c r="K52" s="26">
        <v>15</v>
      </c>
      <c r="L52" s="26">
        <v>0</v>
      </c>
      <c r="M52" s="26">
        <v>0</v>
      </c>
      <c r="N52" s="26">
        <v>0</v>
      </c>
      <c r="O52" s="26">
        <v>0</v>
      </c>
      <c r="P52" s="25"/>
    </row>
    <row r="53" spans="1:16" s="22" customFormat="1" ht="12.75">
      <c r="A53" s="25">
        <v>5</v>
      </c>
      <c r="B53" s="25" t="s">
        <v>42</v>
      </c>
      <c r="C53" s="17"/>
      <c r="D53" s="17">
        <v>4</v>
      </c>
      <c r="E53" s="17"/>
      <c r="F53" s="17">
        <f t="shared" si="3"/>
        <v>3</v>
      </c>
      <c r="G53" s="17"/>
      <c r="H53" s="17">
        <v>3</v>
      </c>
      <c r="I53" s="17">
        <v>20</v>
      </c>
      <c r="J53" s="17">
        <v>0</v>
      </c>
      <c r="K53" s="17">
        <v>0</v>
      </c>
      <c r="L53" s="17">
        <v>0</v>
      </c>
      <c r="M53" s="17">
        <v>10</v>
      </c>
      <c r="N53" s="17">
        <v>0</v>
      </c>
      <c r="O53" s="17">
        <v>10</v>
      </c>
      <c r="P53" s="25"/>
    </row>
    <row r="54" spans="1:16" s="22" customFormat="1" ht="12.75">
      <c r="A54" s="25">
        <v>6</v>
      </c>
      <c r="B54" s="25" t="s">
        <v>26</v>
      </c>
      <c r="C54" s="17"/>
      <c r="D54" s="34">
        <v>4</v>
      </c>
      <c r="E54" s="17"/>
      <c r="F54" s="17">
        <f t="shared" si="3"/>
        <v>4</v>
      </c>
      <c r="G54" s="17"/>
      <c r="H54" s="17">
        <v>4</v>
      </c>
      <c r="I54" s="17">
        <v>30</v>
      </c>
      <c r="J54" s="17">
        <v>0</v>
      </c>
      <c r="K54" s="17">
        <v>0</v>
      </c>
      <c r="L54" s="17">
        <v>0</v>
      </c>
      <c r="M54" s="17">
        <v>15</v>
      </c>
      <c r="N54" s="17">
        <v>5</v>
      </c>
      <c r="O54" s="17">
        <v>10</v>
      </c>
      <c r="P54" s="25"/>
    </row>
    <row r="55" spans="1:16" s="31" customFormat="1" ht="12.75">
      <c r="A55" s="25">
        <v>7</v>
      </c>
      <c r="B55" s="25" t="s">
        <v>21</v>
      </c>
      <c r="C55" s="17"/>
      <c r="D55" s="34"/>
      <c r="E55" s="17">
        <v>4</v>
      </c>
      <c r="F55" s="17">
        <f t="shared" si="3"/>
        <v>2</v>
      </c>
      <c r="G55" s="17"/>
      <c r="H55" s="17">
        <v>2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25" t="s">
        <v>157</v>
      </c>
    </row>
    <row r="56" spans="1:16" s="33" customFormat="1" ht="12.75">
      <c r="A56" s="25">
        <v>8</v>
      </c>
      <c r="B56" s="25" t="s">
        <v>184</v>
      </c>
      <c r="C56" s="17"/>
      <c r="D56" s="34"/>
      <c r="E56" s="17">
        <v>4</v>
      </c>
      <c r="F56" s="17">
        <f t="shared" si="3"/>
        <v>0</v>
      </c>
      <c r="G56" s="17"/>
      <c r="H56" s="17">
        <v>0</v>
      </c>
      <c r="I56" s="17">
        <v>15</v>
      </c>
      <c r="J56" s="26">
        <v>0</v>
      </c>
      <c r="K56" s="26">
        <v>0</v>
      </c>
      <c r="L56" s="26">
        <v>0</v>
      </c>
      <c r="M56" s="26">
        <v>0</v>
      </c>
      <c r="N56" s="26">
        <v>15</v>
      </c>
      <c r="O56" s="26">
        <v>0</v>
      </c>
      <c r="P56" s="25"/>
    </row>
    <row r="57" spans="1:16" s="27" customFormat="1" ht="12.75">
      <c r="A57" s="25">
        <v>9</v>
      </c>
      <c r="B57" s="118" t="s">
        <v>185</v>
      </c>
      <c r="C57" s="34"/>
      <c r="D57" s="34">
        <v>3</v>
      </c>
      <c r="E57" s="34"/>
      <c r="F57" s="17">
        <f t="shared" si="3"/>
        <v>2</v>
      </c>
      <c r="G57" s="34">
        <v>2</v>
      </c>
      <c r="H57" s="34"/>
      <c r="I57" s="34">
        <v>23</v>
      </c>
      <c r="J57" s="17">
        <v>0</v>
      </c>
      <c r="K57" s="17">
        <v>23</v>
      </c>
      <c r="L57" s="17">
        <v>0</v>
      </c>
      <c r="M57" s="17">
        <v>0</v>
      </c>
      <c r="N57" s="17">
        <v>0</v>
      </c>
      <c r="O57" s="17">
        <v>0</v>
      </c>
      <c r="P57" s="25"/>
    </row>
    <row r="58" spans="1:16" s="27" customFormat="1" ht="12.75">
      <c r="A58" s="25">
        <v>10</v>
      </c>
      <c r="B58" s="25" t="s">
        <v>186</v>
      </c>
      <c r="C58" s="34"/>
      <c r="D58" s="34">
        <v>4</v>
      </c>
      <c r="E58" s="34"/>
      <c r="F58" s="17">
        <f>G58+H58</f>
        <v>2</v>
      </c>
      <c r="G58" s="34"/>
      <c r="H58" s="34">
        <v>2</v>
      </c>
      <c r="I58" s="34">
        <v>23</v>
      </c>
      <c r="J58" s="17">
        <v>0</v>
      </c>
      <c r="K58" s="17">
        <v>0</v>
      </c>
      <c r="L58" s="17">
        <v>0</v>
      </c>
      <c r="M58" s="17">
        <v>0</v>
      </c>
      <c r="N58" s="17">
        <v>23</v>
      </c>
      <c r="O58" s="17">
        <v>0</v>
      </c>
      <c r="P58" s="25"/>
    </row>
    <row r="59" spans="1:16" s="27" customFormat="1" ht="12.75">
      <c r="A59" s="25">
        <v>11</v>
      </c>
      <c r="B59" s="25" t="s">
        <v>63</v>
      </c>
      <c r="C59" s="17"/>
      <c r="D59" s="17">
        <v>3</v>
      </c>
      <c r="E59" s="17"/>
      <c r="F59" s="17">
        <f t="shared" si="3"/>
        <v>2</v>
      </c>
      <c r="G59" s="17">
        <v>2</v>
      </c>
      <c r="H59" s="17"/>
      <c r="I59" s="17">
        <v>12</v>
      </c>
      <c r="J59" s="26">
        <v>6</v>
      </c>
      <c r="K59" s="26">
        <v>6</v>
      </c>
      <c r="L59" s="26">
        <v>0</v>
      </c>
      <c r="M59" s="26">
        <v>0</v>
      </c>
      <c r="N59" s="26">
        <v>0</v>
      </c>
      <c r="O59" s="26">
        <v>0</v>
      </c>
      <c r="P59" s="25"/>
    </row>
    <row r="60" spans="1:16" s="1" customFormat="1" ht="12.75">
      <c r="A60" s="25">
        <v>12</v>
      </c>
      <c r="B60" s="25" t="s">
        <v>60</v>
      </c>
      <c r="C60" s="34">
        <v>4</v>
      </c>
      <c r="D60" s="34">
        <v>4</v>
      </c>
      <c r="E60" s="34"/>
      <c r="F60" s="17">
        <f t="shared" si="3"/>
        <v>2</v>
      </c>
      <c r="G60" s="34"/>
      <c r="H60" s="34">
        <v>2</v>
      </c>
      <c r="I60" s="34">
        <v>12</v>
      </c>
      <c r="J60" s="17">
        <v>0</v>
      </c>
      <c r="K60" s="17">
        <v>0</v>
      </c>
      <c r="L60" s="17">
        <v>0</v>
      </c>
      <c r="M60" s="17">
        <v>6</v>
      </c>
      <c r="N60" s="17">
        <v>6</v>
      </c>
      <c r="O60" s="17">
        <v>0</v>
      </c>
      <c r="P60" s="25"/>
    </row>
    <row r="61" spans="1:16" s="1" customFormat="1" ht="12.75">
      <c r="A61" s="25" t="s">
        <v>80</v>
      </c>
      <c r="B61" s="25" t="s">
        <v>40</v>
      </c>
      <c r="C61" s="17"/>
      <c r="D61" s="34">
        <v>3</v>
      </c>
      <c r="E61" s="17"/>
      <c r="F61" s="132">
        <f t="shared" si="3"/>
        <v>1</v>
      </c>
      <c r="G61" s="132">
        <v>1</v>
      </c>
      <c r="H61" s="17"/>
      <c r="I61" s="17">
        <v>8</v>
      </c>
      <c r="J61" s="17">
        <v>8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32" t="s">
        <v>100</v>
      </c>
    </row>
    <row r="62" spans="1:16" s="1" customFormat="1" ht="12.75">
      <c r="A62" s="25" t="s">
        <v>81</v>
      </c>
      <c r="B62" s="25" t="s">
        <v>43</v>
      </c>
      <c r="C62" s="17"/>
      <c r="D62" s="17">
        <v>3</v>
      </c>
      <c r="E62" s="17"/>
      <c r="F62" s="133"/>
      <c r="G62" s="133"/>
      <c r="H62" s="17"/>
      <c r="I62" s="17">
        <v>8</v>
      </c>
      <c r="J62" s="17">
        <v>8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33"/>
    </row>
    <row r="63" spans="1:16" s="1" customFormat="1" ht="12.75">
      <c r="A63" s="25" t="s">
        <v>82</v>
      </c>
      <c r="B63" s="25" t="s">
        <v>45</v>
      </c>
      <c r="C63" s="17"/>
      <c r="D63" s="17">
        <v>4</v>
      </c>
      <c r="E63" s="17"/>
      <c r="F63" s="132">
        <f t="shared" si="3"/>
        <v>2</v>
      </c>
      <c r="G63" s="17"/>
      <c r="H63" s="132">
        <v>2</v>
      </c>
      <c r="I63" s="17">
        <v>14</v>
      </c>
      <c r="J63" s="17">
        <v>0</v>
      </c>
      <c r="K63" s="17">
        <v>0</v>
      </c>
      <c r="L63" s="17">
        <v>0</v>
      </c>
      <c r="M63" s="17">
        <v>14</v>
      </c>
      <c r="N63" s="17">
        <v>0</v>
      </c>
      <c r="O63" s="17">
        <v>0</v>
      </c>
      <c r="P63" s="132" t="s">
        <v>102</v>
      </c>
    </row>
    <row r="64" spans="1:16" s="1" customFormat="1" ht="12.75">
      <c r="A64" s="25" t="s">
        <v>83</v>
      </c>
      <c r="B64" s="25" t="s">
        <v>44</v>
      </c>
      <c r="C64" s="17"/>
      <c r="D64" s="17">
        <v>4</v>
      </c>
      <c r="E64" s="17"/>
      <c r="F64" s="133"/>
      <c r="G64" s="17"/>
      <c r="H64" s="133"/>
      <c r="I64" s="17">
        <v>14</v>
      </c>
      <c r="J64" s="26">
        <v>0</v>
      </c>
      <c r="K64" s="26">
        <v>0</v>
      </c>
      <c r="L64" s="26">
        <v>0</v>
      </c>
      <c r="M64" s="26">
        <v>8</v>
      </c>
      <c r="N64" s="26">
        <v>6</v>
      </c>
      <c r="O64" s="26">
        <v>0</v>
      </c>
      <c r="P64" s="133"/>
    </row>
    <row r="65" spans="1:16" s="1" customFormat="1" ht="12.75">
      <c r="A65" s="3"/>
      <c r="B65" s="35" t="s">
        <v>64</v>
      </c>
      <c r="C65" s="2"/>
      <c r="D65" s="2"/>
      <c r="E65" s="2"/>
      <c r="F65" s="17"/>
      <c r="G65" s="2"/>
      <c r="H65" s="2"/>
      <c r="I65" s="2"/>
      <c r="J65" s="5"/>
      <c r="K65" s="5"/>
      <c r="L65" s="5"/>
      <c r="M65" s="5"/>
      <c r="N65" s="5"/>
      <c r="O65" s="5"/>
      <c r="P65" s="3"/>
    </row>
    <row r="66" spans="1:16" s="1" customFormat="1" ht="12.75">
      <c r="A66" s="3">
        <v>15</v>
      </c>
      <c r="B66" s="3" t="s">
        <v>117</v>
      </c>
      <c r="C66" s="2"/>
      <c r="D66" s="2">
        <v>3</v>
      </c>
      <c r="E66" s="2"/>
      <c r="F66" s="17">
        <f aca="true" t="shared" si="4" ref="F66:F73">G66+H66</f>
        <v>3</v>
      </c>
      <c r="G66" s="2">
        <v>3</v>
      </c>
      <c r="H66" s="2"/>
      <c r="I66" s="2">
        <v>22</v>
      </c>
      <c r="J66" s="5">
        <v>11</v>
      </c>
      <c r="K66" s="5">
        <v>11</v>
      </c>
      <c r="L66" s="5">
        <v>0</v>
      </c>
      <c r="M66" s="5">
        <v>0</v>
      </c>
      <c r="N66" s="5">
        <v>0</v>
      </c>
      <c r="O66" s="5">
        <v>0</v>
      </c>
      <c r="P66" s="3"/>
    </row>
    <row r="67" spans="1:16" s="1" customFormat="1" ht="12.75">
      <c r="A67" s="3">
        <v>16</v>
      </c>
      <c r="B67" s="3" t="s">
        <v>118</v>
      </c>
      <c r="C67" s="2"/>
      <c r="D67" s="2">
        <v>3</v>
      </c>
      <c r="E67" s="2"/>
      <c r="F67" s="17">
        <f t="shared" si="4"/>
        <v>2</v>
      </c>
      <c r="G67" s="2">
        <v>2</v>
      </c>
      <c r="H67" s="2"/>
      <c r="I67" s="2">
        <v>12</v>
      </c>
      <c r="J67" s="5">
        <v>6</v>
      </c>
      <c r="K67" s="5">
        <v>6</v>
      </c>
      <c r="L67" s="5">
        <v>0</v>
      </c>
      <c r="M67" s="5">
        <v>0</v>
      </c>
      <c r="N67" s="5">
        <v>0</v>
      </c>
      <c r="O67" s="5">
        <v>0</v>
      </c>
      <c r="P67" s="3"/>
    </row>
    <row r="68" spans="1:16" s="1" customFormat="1" ht="12.75">
      <c r="A68" s="25">
        <v>17</v>
      </c>
      <c r="B68" s="87" t="s">
        <v>187</v>
      </c>
      <c r="C68" s="17"/>
      <c r="D68" s="17">
        <v>3</v>
      </c>
      <c r="E68" s="17"/>
      <c r="F68" s="17">
        <f t="shared" si="4"/>
        <v>3</v>
      </c>
      <c r="G68" s="17">
        <v>3</v>
      </c>
      <c r="H68" s="17"/>
      <c r="I68" s="7">
        <v>30</v>
      </c>
      <c r="J68" s="39">
        <v>15</v>
      </c>
      <c r="K68" s="39">
        <v>15</v>
      </c>
      <c r="L68" s="39">
        <v>0</v>
      </c>
      <c r="M68" s="39">
        <v>0</v>
      </c>
      <c r="N68" s="39">
        <v>0</v>
      </c>
      <c r="O68" s="39">
        <v>0</v>
      </c>
      <c r="P68" s="3"/>
    </row>
    <row r="69" spans="1:16" s="1" customFormat="1" ht="12.75">
      <c r="A69" s="25">
        <v>18</v>
      </c>
      <c r="B69" s="87" t="s">
        <v>188</v>
      </c>
      <c r="C69" s="17">
        <v>4</v>
      </c>
      <c r="D69" s="17">
        <v>4</v>
      </c>
      <c r="E69" s="17"/>
      <c r="F69" s="17">
        <f>G69+H69</f>
        <v>5</v>
      </c>
      <c r="G69" s="17"/>
      <c r="H69" s="17">
        <v>5</v>
      </c>
      <c r="I69" s="7">
        <v>30</v>
      </c>
      <c r="J69" s="39">
        <v>0</v>
      </c>
      <c r="K69" s="39">
        <v>0</v>
      </c>
      <c r="L69" s="39">
        <v>0</v>
      </c>
      <c r="M69" s="39">
        <v>15</v>
      </c>
      <c r="N69" s="39">
        <v>15</v>
      </c>
      <c r="O69" s="39">
        <v>0</v>
      </c>
      <c r="P69" s="3"/>
    </row>
    <row r="70" spans="1:16" s="22" customFormat="1" ht="12.75">
      <c r="A70" s="3">
        <v>19</v>
      </c>
      <c r="B70" s="3" t="s">
        <v>119</v>
      </c>
      <c r="C70" s="2"/>
      <c r="D70" s="2">
        <v>3</v>
      </c>
      <c r="E70" s="2"/>
      <c r="F70" s="17">
        <f t="shared" si="4"/>
        <v>1</v>
      </c>
      <c r="G70" s="2">
        <v>1</v>
      </c>
      <c r="H70" s="2"/>
      <c r="I70" s="2">
        <v>6</v>
      </c>
      <c r="J70" s="5">
        <v>0</v>
      </c>
      <c r="K70" s="5">
        <v>6</v>
      </c>
      <c r="L70" s="5">
        <v>0</v>
      </c>
      <c r="M70" s="5">
        <v>0</v>
      </c>
      <c r="N70" s="5">
        <v>0</v>
      </c>
      <c r="O70" s="5">
        <v>0</v>
      </c>
      <c r="P70" s="21"/>
    </row>
    <row r="71" spans="1:16" s="22" customFormat="1" ht="14.25" customHeight="1">
      <c r="A71" s="3">
        <v>20</v>
      </c>
      <c r="B71" s="3" t="s">
        <v>120</v>
      </c>
      <c r="C71" s="2"/>
      <c r="D71" s="2">
        <v>4</v>
      </c>
      <c r="E71" s="2"/>
      <c r="F71" s="17">
        <f t="shared" si="4"/>
        <v>1</v>
      </c>
      <c r="G71" s="2"/>
      <c r="H71" s="2">
        <v>1</v>
      </c>
      <c r="I71" s="2">
        <v>7</v>
      </c>
      <c r="J71" s="5">
        <v>0</v>
      </c>
      <c r="K71" s="5">
        <v>0</v>
      </c>
      <c r="L71" s="5">
        <v>0</v>
      </c>
      <c r="M71" s="5">
        <v>7</v>
      </c>
      <c r="N71" s="5">
        <v>0</v>
      </c>
      <c r="O71" s="5">
        <v>0</v>
      </c>
      <c r="P71" s="21"/>
    </row>
    <row r="72" spans="1:16" s="1" customFormat="1" ht="12.75">
      <c r="A72" s="3">
        <v>21</v>
      </c>
      <c r="B72" s="3" t="s">
        <v>121</v>
      </c>
      <c r="C72" s="2"/>
      <c r="D72" s="2">
        <v>4</v>
      </c>
      <c r="E72" s="2"/>
      <c r="F72" s="17">
        <f t="shared" si="4"/>
        <v>1</v>
      </c>
      <c r="G72" s="2"/>
      <c r="H72" s="2">
        <v>1</v>
      </c>
      <c r="I72" s="2">
        <v>7</v>
      </c>
      <c r="J72" s="5">
        <v>0</v>
      </c>
      <c r="K72" s="5">
        <v>0</v>
      </c>
      <c r="L72" s="5">
        <v>0</v>
      </c>
      <c r="M72" s="5">
        <v>3</v>
      </c>
      <c r="N72" s="5">
        <v>4</v>
      </c>
      <c r="O72" s="5">
        <v>0</v>
      </c>
      <c r="P72" s="3"/>
    </row>
    <row r="73" spans="1:16" s="1" customFormat="1" ht="12.75">
      <c r="A73" s="3">
        <v>22</v>
      </c>
      <c r="B73" s="3" t="s">
        <v>122</v>
      </c>
      <c r="C73" s="2"/>
      <c r="D73" s="2">
        <v>4</v>
      </c>
      <c r="E73" s="2"/>
      <c r="F73" s="17">
        <f t="shared" si="4"/>
        <v>2</v>
      </c>
      <c r="G73" s="2"/>
      <c r="H73" s="2">
        <v>2</v>
      </c>
      <c r="I73" s="2">
        <v>12</v>
      </c>
      <c r="J73" s="5">
        <v>0</v>
      </c>
      <c r="K73" s="5">
        <v>0</v>
      </c>
      <c r="L73" s="5">
        <v>0</v>
      </c>
      <c r="M73" s="5">
        <v>4</v>
      </c>
      <c r="N73" s="5">
        <v>8</v>
      </c>
      <c r="O73" s="5">
        <v>0</v>
      </c>
      <c r="P73" s="3"/>
    </row>
    <row r="74" spans="1:16" s="13" customFormat="1" ht="12.75">
      <c r="A74" s="11"/>
      <c r="B74" s="11" t="s">
        <v>84</v>
      </c>
      <c r="C74" s="12">
        <f>COUNT(C49:C73)</f>
        <v>6</v>
      </c>
      <c r="D74" s="12"/>
      <c r="E74" s="11"/>
      <c r="F74" s="12">
        <f>SUM(F49:F73)</f>
        <v>60</v>
      </c>
      <c r="G74" s="12">
        <f>SUM(G49:G73)</f>
        <v>30</v>
      </c>
      <c r="H74" s="12">
        <f>SUM(H49:H73)</f>
        <v>30</v>
      </c>
      <c r="I74" s="12">
        <f aca="true" t="shared" si="5" ref="I74:O74">SUM(I49:I73)-I62-I64</f>
        <v>433</v>
      </c>
      <c r="J74" s="12">
        <f t="shared" si="5"/>
        <v>106</v>
      </c>
      <c r="K74" s="12">
        <f t="shared" si="5"/>
        <v>112</v>
      </c>
      <c r="L74" s="12">
        <f t="shared" si="5"/>
        <v>15</v>
      </c>
      <c r="M74" s="12">
        <f t="shared" si="5"/>
        <v>89</v>
      </c>
      <c r="N74" s="12">
        <f t="shared" si="5"/>
        <v>91</v>
      </c>
      <c r="O74" s="12">
        <f t="shared" si="5"/>
        <v>20</v>
      </c>
      <c r="P74" s="11"/>
    </row>
    <row r="75" spans="2:16" s="1" customFormat="1" ht="12.75">
      <c r="B75" s="18" t="s">
        <v>86</v>
      </c>
      <c r="C75" s="19"/>
      <c r="D75" s="19"/>
      <c r="E75" s="19"/>
      <c r="F75" s="13"/>
      <c r="G75" s="13"/>
      <c r="H75" s="13"/>
      <c r="I75" s="158">
        <f>SUM(J74:L74)</f>
        <v>233</v>
      </c>
      <c r="J75" s="158"/>
      <c r="K75" s="158"/>
      <c r="L75" s="158">
        <f>SUM(M74:O74)</f>
        <v>200</v>
      </c>
      <c r="M75" s="158"/>
      <c r="N75" s="158"/>
      <c r="O75" s="60"/>
      <c r="P75" s="9"/>
    </row>
    <row r="76" spans="1:16" s="13" customFormat="1" ht="12.75">
      <c r="A76" s="11"/>
      <c r="B76" s="11" t="s">
        <v>85</v>
      </c>
      <c r="C76" s="12">
        <f>COUNT(C49:C73)</f>
        <v>6</v>
      </c>
      <c r="D76" s="12"/>
      <c r="E76" s="11"/>
      <c r="F76" s="12">
        <f>SUM(F49:F73)</f>
        <v>60</v>
      </c>
      <c r="G76" s="12">
        <f>SUM(G49:G73)</f>
        <v>30</v>
      </c>
      <c r="H76" s="12">
        <f>SUM(H49:H73)</f>
        <v>30</v>
      </c>
      <c r="I76" s="12">
        <f aca="true" t="shared" si="6" ref="I76:O76">SUM(I49:I73)-I61-I63</f>
        <v>433</v>
      </c>
      <c r="J76" s="12">
        <f t="shared" si="6"/>
        <v>106</v>
      </c>
      <c r="K76" s="12">
        <f t="shared" si="6"/>
        <v>112</v>
      </c>
      <c r="L76" s="12">
        <f t="shared" si="6"/>
        <v>15</v>
      </c>
      <c r="M76" s="12">
        <f t="shared" si="6"/>
        <v>83</v>
      </c>
      <c r="N76" s="12">
        <f t="shared" si="6"/>
        <v>97</v>
      </c>
      <c r="O76" s="12">
        <f t="shared" si="6"/>
        <v>20</v>
      </c>
      <c r="P76" s="11"/>
    </row>
    <row r="77" spans="2:16" s="1" customFormat="1" ht="12.75">
      <c r="B77" s="18" t="s">
        <v>87</v>
      </c>
      <c r="C77" s="19"/>
      <c r="D77" s="19"/>
      <c r="E77" s="19"/>
      <c r="F77" s="13"/>
      <c r="G77" s="13"/>
      <c r="H77" s="13"/>
      <c r="I77" s="158">
        <f>SUM(J76:L76)</f>
        <v>233</v>
      </c>
      <c r="J77" s="158"/>
      <c r="K77" s="158"/>
      <c r="L77" s="158">
        <f>SUM(M76:O76)</f>
        <v>200</v>
      </c>
      <c r="M77" s="158"/>
      <c r="N77" s="158"/>
      <c r="O77" s="60"/>
      <c r="P77" s="9"/>
    </row>
    <row r="79" spans="1:16" ht="12.75">
      <c r="A79" s="1"/>
      <c r="B79" s="73" t="s">
        <v>156</v>
      </c>
      <c r="G79" s="27">
        <f>SUM(F49:F64)</f>
        <v>42</v>
      </c>
      <c r="H79" s="27">
        <f>SUM(G49:G64)</f>
        <v>21</v>
      </c>
      <c r="I79" s="27">
        <f>SUM(H49:H64)</f>
        <v>21</v>
      </c>
      <c r="N79" s="1"/>
      <c r="O79" s="10"/>
      <c r="P79" s="9"/>
    </row>
    <row r="80" spans="1:16" ht="12.75">
      <c r="A80" s="1"/>
      <c r="B80" s="73" t="s">
        <v>158</v>
      </c>
      <c r="G80">
        <f>SUM(F66:F73)</f>
        <v>18</v>
      </c>
      <c r="H80">
        <f>SUM(G66:G73)</f>
        <v>9</v>
      </c>
      <c r="I80">
        <f>SUM(H66:H73)</f>
        <v>9</v>
      </c>
      <c r="N80" s="1"/>
      <c r="O80" s="10"/>
      <c r="P80" s="9"/>
    </row>
    <row r="81" spans="1:16" ht="12.75">
      <c r="A81" s="1"/>
      <c r="B81" s="48"/>
      <c r="C81" s="72"/>
      <c r="D81" s="72"/>
      <c r="E81" s="72"/>
      <c r="F81" s="73"/>
      <c r="N81" s="1"/>
      <c r="O81" s="10"/>
      <c r="P81" s="9"/>
    </row>
    <row r="82" spans="2:5" ht="12.75">
      <c r="B82" s="137"/>
      <c r="C82" s="138"/>
      <c r="D82" s="138"/>
      <c r="E82" s="138"/>
    </row>
    <row r="83" spans="2:16" s="32" customFormat="1" ht="12.75">
      <c r="B83" s="120" t="s">
        <v>170</v>
      </c>
      <c r="C83" s="121"/>
      <c r="D83" s="121"/>
      <c r="E83" s="121"/>
      <c r="F83" s="121">
        <f>SUM(F49:F51)</f>
        <v>18</v>
      </c>
      <c r="G83" s="121">
        <f aca="true" t="shared" si="7" ref="G83:O83">SUM(G49:G51)</f>
        <v>12</v>
      </c>
      <c r="H83" s="121">
        <f t="shared" si="7"/>
        <v>6</v>
      </c>
      <c r="I83" s="121">
        <f t="shared" si="7"/>
        <v>120</v>
      </c>
      <c r="J83" s="121">
        <f t="shared" si="7"/>
        <v>45</v>
      </c>
      <c r="K83" s="121">
        <f t="shared" si="7"/>
        <v>30</v>
      </c>
      <c r="L83" s="121">
        <f t="shared" si="7"/>
        <v>15</v>
      </c>
      <c r="M83" s="121">
        <f t="shared" si="7"/>
        <v>15</v>
      </c>
      <c r="N83" s="121">
        <f t="shared" si="7"/>
        <v>15</v>
      </c>
      <c r="O83" s="121">
        <f t="shared" si="7"/>
        <v>0</v>
      </c>
      <c r="P83" s="20"/>
    </row>
    <row r="84" spans="6:8" s="23" customFormat="1" ht="12.75">
      <c r="F84" s="38"/>
      <c r="G84" s="38"/>
      <c r="H84" s="38"/>
    </row>
    <row r="85" spans="6:8" s="33" customFormat="1" ht="12.75">
      <c r="F85" s="37"/>
      <c r="G85" s="37"/>
      <c r="H85" s="37"/>
    </row>
    <row r="86" spans="1:15" s="33" customFormat="1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ht="12.75">
      <c r="B87" s="36"/>
    </row>
    <row r="88" ht="12.75">
      <c r="B88" s="36"/>
    </row>
    <row r="89" ht="12.75">
      <c r="B89" s="36"/>
    </row>
    <row r="90" ht="12.75">
      <c r="B90" s="36"/>
    </row>
    <row r="91" ht="12.75">
      <c r="B91" s="36"/>
    </row>
    <row r="92" spans="4:10" ht="12.75">
      <c r="D92" s="55" t="s">
        <v>89</v>
      </c>
      <c r="E92" s="55" t="s">
        <v>90</v>
      </c>
      <c r="F92" s="55"/>
      <c r="G92" s="55"/>
      <c r="H92" s="55"/>
      <c r="I92" s="55" t="s">
        <v>89</v>
      </c>
      <c r="J92" s="55" t="s">
        <v>90</v>
      </c>
    </row>
    <row r="93" spans="2:15" ht="12.75">
      <c r="B93" s="15" t="s">
        <v>164</v>
      </c>
      <c r="D93" s="20" t="s">
        <v>29</v>
      </c>
      <c r="E93" s="20" t="s">
        <v>29</v>
      </c>
      <c r="F93" s="20" t="s">
        <v>0</v>
      </c>
      <c r="G93" s="20"/>
      <c r="H93" s="20"/>
      <c r="I93" s="20"/>
      <c r="J93" s="15"/>
      <c r="K93" s="15"/>
      <c r="L93" s="15"/>
      <c r="M93" s="15"/>
      <c r="N93" s="15"/>
      <c r="O93" s="15"/>
    </row>
    <row r="94" spans="2:15" ht="12.75">
      <c r="B94" t="s">
        <v>183</v>
      </c>
      <c r="D94" s="43">
        <f>I94/I97</f>
        <v>0.44386422976501305</v>
      </c>
      <c r="E94" s="43">
        <f>J94/J97</f>
        <v>0.46475195822454307</v>
      </c>
      <c r="F94" s="20" t="s">
        <v>30</v>
      </c>
      <c r="G94" s="20"/>
      <c r="H94" s="20"/>
      <c r="I94" s="20">
        <f>J131+M131</f>
        <v>170</v>
      </c>
      <c r="J94" s="20">
        <f>J133+M133</f>
        <v>178</v>
      </c>
      <c r="K94" s="15"/>
      <c r="L94" s="15"/>
      <c r="M94" s="15"/>
      <c r="N94" s="15"/>
      <c r="O94" s="15"/>
    </row>
    <row r="95" spans="2:15" ht="12.75">
      <c r="B95" t="s">
        <v>55</v>
      </c>
      <c r="D95" s="43">
        <f>I95/I97</f>
        <v>0.40992167101827676</v>
      </c>
      <c r="E95" s="43">
        <f>J95/J97</f>
        <v>0.38903394255874674</v>
      </c>
      <c r="F95" s="20" t="s">
        <v>31</v>
      </c>
      <c r="G95" s="20"/>
      <c r="H95" s="20"/>
      <c r="I95" s="20">
        <f>K131+N131</f>
        <v>157</v>
      </c>
      <c r="J95" s="20">
        <f>K133+N133</f>
        <v>149</v>
      </c>
      <c r="K95" s="15"/>
      <c r="L95" s="15"/>
      <c r="M95" s="15"/>
      <c r="N95" s="15"/>
      <c r="O95" s="15"/>
    </row>
    <row r="96" spans="2:15" ht="12.75">
      <c r="B96" t="s">
        <v>22</v>
      </c>
      <c r="D96" s="43">
        <f>I96/I97</f>
        <v>0.1462140992167102</v>
      </c>
      <c r="E96" s="43">
        <f>J96/J97</f>
        <v>0.1462140992167102</v>
      </c>
      <c r="F96" s="20" t="s">
        <v>32</v>
      </c>
      <c r="G96" s="20"/>
      <c r="H96" s="20"/>
      <c r="I96" s="20">
        <f>L131+O131</f>
        <v>56</v>
      </c>
      <c r="J96" s="20">
        <f>L133+O133</f>
        <v>56</v>
      </c>
      <c r="K96" s="15"/>
      <c r="L96" s="15"/>
      <c r="M96" s="15"/>
      <c r="N96" s="15"/>
      <c r="O96" s="15"/>
    </row>
    <row r="97" spans="2:15" ht="12.75">
      <c r="B97" t="s">
        <v>34</v>
      </c>
      <c r="D97" s="43">
        <f>SUM(D94:D96)</f>
        <v>1</v>
      </c>
      <c r="E97" s="43">
        <f>SUM(E94:E96)</f>
        <v>1</v>
      </c>
      <c r="F97" s="20" t="s">
        <v>2</v>
      </c>
      <c r="G97" s="20"/>
      <c r="H97" s="20"/>
      <c r="I97" s="20">
        <f>SUM(I94:I96)</f>
        <v>383</v>
      </c>
      <c r="J97" s="20">
        <f>SUM(J94:J96)</f>
        <v>383</v>
      </c>
      <c r="K97" s="15"/>
      <c r="L97" s="15"/>
      <c r="M97" s="15"/>
      <c r="N97" s="15"/>
      <c r="O97" s="15"/>
    </row>
    <row r="98" ht="12.75">
      <c r="B98" t="s">
        <v>69</v>
      </c>
    </row>
    <row r="99" spans="1:16" ht="12.75" customHeight="1">
      <c r="A99" s="150" t="s">
        <v>23</v>
      </c>
      <c r="B99" s="151" t="s">
        <v>3</v>
      </c>
      <c r="C99" s="151" t="s">
        <v>152</v>
      </c>
      <c r="D99" s="151"/>
      <c r="E99" s="151"/>
      <c r="F99" s="159" t="s">
        <v>4</v>
      </c>
      <c r="G99" s="160"/>
      <c r="H99" s="161"/>
      <c r="I99" s="154" t="s">
        <v>5</v>
      </c>
      <c r="J99" s="155"/>
      <c r="K99" s="155"/>
      <c r="L99" s="155"/>
      <c r="M99" s="155"/>
      <c r="N99" s="155"/>
      <c r="O99" s="156"/>
      <c r="P99" s="139" t="s">
        <v>6</v>
      </c>
    </row>
    <row r="100" spans="1:16" s="1" customFormat="1" ht="12.75">
      <c r="A100" s="150"/>
      <c r="B100" s="152"/>
      <c r="C100" s="134" t="s">
        <v>7</v>
      </c>
      <c r="D100" s="145" t="s">
        <v>153</v>
      </c>
      <c r="E100" s="145" t="s">
        <v>154</v>
      </c>
      <c r="F100" s="134" t="s">
        <v>62</v>
      </c>
      <c r="G100" s="134" t="s">
        <v>150</v>
      </c>
      <c r="H100" s="134" t="s">
        <v>151</v>
      </c>
      <c r="I100" s="145" t="s">
        <v>155</v>
      </c>
      <c r="J100" s="142" t="s">
        <v>150</v>
      </c>
      <c r="K100" s="143"/>
      <c r="L100" s="144"/>
      <c r="M100" s="142" t="s">
        <v>151</v>
      </c>
      <c r="N100" s="143"/>
      <c r="O100" s="144"/>
      <c r="P100" s="140"/>
    </row>
    <row r="101" spans="1:16" s="1" customFormat="1" ht="12.75">
      <c r="A101" s="150"/>
      <c r="B101" s="153"/>
      <c r="C101" s="135"/>
      <c r="D101" s="146"/>
      <c r="E101" s="146"/>
      <c r="F101" s="135"/>
      <c r="G101" s="135"/>
      <c r="H101" s="135"/>
      <c r="I101" s="146"/>
      <c r="J101" s="50" t="s">
        <v>8</v>
      </c>
      <c r="K101" s="51" t="s">
        <v>9</v>
      </c>
      <c r="L101" s="51" t="s">
        <v>10</v>
      </c>
      <c r="M101" s="51" t="s">
        <v>8</v>
      </c>
      <c r="N101" s="51" t="s">
        <v>9</v>
      </c>
      <c r="O101" s="51" t="s">
        <v>10</v>
      </c>
      <c r="P101" s="141"/>
    </row>
    <row r="102" spans="1:16" s="22" customFormat="1" ht="12.75">
      <c r="A102" s="101">
        <f>A101+1</f>
        <v>1</v>
      </c>
      <c r="B102" s="118" t="s">
        <v>46</v>
      </c>
      <c r="C102" s="34">
        <v>5</v>
      </c>
      <c r="D102" s="34">
        <v>5</v>
      </c>
      <c r="E102" s="34"/>
      <c r="F102" s="17">
        <f>G102+H102</f>
        <v>4</v>
      </c>
      <c r="G102" s="34">
        <v>4</v>
      </c>
      <c r="H102" s="34"/>
      <c r="I102" s="34">
        <v>30</v>
      </c>
      <c r="J102" s="17">
        <v>15</v>
      </c>
      <c r="K102" s="17">
        <v>15</v>
      </c>
      <c r="L102" s="17">
        <v>0</v>
      </c>
      <c r="M102" s="17">
        <v>0</v>
      </c>
      <c r="N102" s="17">
        <v>0</v>
      </c>
      <c r="O102" s="17">
        <v>0</v>
      </c>
      <c r="P102" s="25"/>
    </row>
    <row r="103" spans="1:16" s="22" customFormat="1" ht="12.75">
      <c r="A103" s="101">
        <v>2</v>
      </c>
      <c r="B103" s="25" t="s">
        <v>49</v>
      </c>
      <c r="C103" s="34">
        <v>5</v>
      </c>
      <c r="D103" s="34">
        <v>5</v>
      </c>
      <c r="E103" s="34"/>
      <c r="F103" s="17">
        <f aca="true" t="shared" si="8" ref="F103:F113">G103+H103</f>
        <v>4</v>
      </c>
      <c r="G103" s="34">
        <v>4</v>
      </c>
      <c r="H103" s="34"/>
      <c r="I103" s="34">
        <v>30</v>
      </c>
      <c r="J103" s="17">
        <v>15</v>
      </c>
      <c r="K103" s="17">
        <v>15</v>
      </c>
      <c r="L103" s="17">
        <v>0</v>
      </c>
      <c r="M103" s="17">
        <v>0</v>
      </c>
      <c r="N103" s="17">
        <v>0</v>
      </c>
      <c r="O103" s="17">
        <v>0</v>
      </c>
      <c r="P103" s="25"/>
    </row>
    <row r="104" spans="1:16" s="22" customFormat="1" ht="12.75">
      <c r="A104" s="101">
        <v>3</v>
      </c>
      <c r="B104" s="25" t="s">
        <v>50</v>
      </c>
      <c r="C104" s="17"/>
      <c r="D104" s="34">
        <v>5</v>
      </c>
      <c r="E104" s="17"/>
      <c r="F104" s="17">
        <f t="shared" si="8"/>
        <v>4</v>
      </c>
      <c r="G104" s="17">
        <v>4</v>
      </c>
      <c r="H104" s="17"/>
      <c r="I104" s="17">
        <v>30</v>
      </c>
      <c r="J104" s="17">
        <v>15</v>
      </c>
      <c r="K104" s="17">
        <v>15</v>
      </c>
      <c r="L104" s="17">
        <v>0</v>
      </c>
      <c r="M104" s="17">
        <v>0</v>
      </c>
      <c r="N104" s="17">
        <v>0</v>
      </c>
      <c r="O104" s="17">
        <v>0</v>
      </c>
      <c r="P104" s="25"/>
    </row>
    <row r="105" spans="1:16" s="22" customFormat="1" ht="12.75">
      <c r="A105" s="101">
        <v>4</v>
      </c>
      <c r="B105" s="25" t="s">
        <v>51</v>
      </c>
      <c r="C105" s="17"/>
      <c r="D105" s="17">
        <v>6</v>
      </c>
      <c r="E105" s="17"/>
      <c r="F105" s="17">
        <f t="shared" si="8"/>
        <v>4</v>
      </c>
      <c r="G105" s="17"/>
      <c r="H105" s="17">
        <v>4</v>
      </c>
      <c r="I105" s="17">
        <v>30</v>
      </c>
      <c r="J105" s="17">
        <v>0</v>
      </c>
      <c r="K105" s="17">
        <v>0</v>
      </c>
      <c r="L105" s="17">
        <v>0</v>
      </c>
      <c r="M105" s="17">
        <v>15</v>
      </c>
      <c r="N105" s="17">
        <v>15</v>
      </c>
      <c r="O105" s="17">
        <v>0</v>
      </c>
      <c r="P105" s="25"/>
    </row>
    <row r="106" spans="1:16" s="22" customFormat="1" ht="12.75">
      <c r="A106" s="101">
        <v>5</v>
      </c>
      <c r="B106" s="25" t="s">
        <v>27</v>
      </c>
      <c r="C106" s="17"/>
      <c r="D106" s="17">
        <v>6</v>
      </c>
      <c r="E106" s="17"/>
      <c r="F106" s="17">
        <f t="shared" si="8"/>
        <v>4</v>
      </c>
      <c r="G106" s="17"/>
      <c r="H106" s="17">
        <v>4</v>
      </c>
      <c r="I106" s="17">
        <v>30</v>
      </c>
      <c r="J106" s="17">
        <v>0</v>
      </c>
      <c r="K106" s="17">
        <v>0</v>
      </c>
      <c r="L106" s="17">
        <v>0</v>
      </c>
      <c r="M106" s="17">
        <v>15</v>
      </c>
      <c r="N106" s="17">
        <v>7</v>
      </c>
      <c r="O106" s="17">
        <v>8</v>
      </c>
      <c r="P106" s="25"/>
    </row>
    <row r="107" spans="1:16" s="22" customFormat="1" ht="12.75">
      <c r="A107" s="122">
        <v>6</v>
      </c>
      <c r="B107" s="123" t="s">
        <v>74</v>
      </c>
      <c r="C107" s="124"/>
      <c r="D107" s="124">
        <v>6</v>
      </c>
      <c r="E107" s="124"/>
      <c r="F107" s="124">
        <f t="shared" si="8"/>
        <v>4</v>
      </c>
      <c r="G107" s="124"/>
      <c r="H107" s="124">
        <v>4</v>
      </c>
      <c r="I107" s="124">
        <v>40</v>
      </c>
      <c r="J107" s="125">
        <v>0</v>
      </c>
      <c r="K107" s="125">
        <v>0</v>
      </c>
      <c r="L107" s="125">
        <v>0</v>
      </c>
      <c r="M107" s="125">
        <v>10</v>
      </c>
      <c r="N107" s="125">
        <v>5</v>
      </c>
      <c r="O107" s="125">
        <v>25</v>
      </c>
      <c r="P107" s="123" t="s">
        <v>182</v>
      </c>
    </row>
    <row r="108" spans="1:16" s="1" customFormat="1" ht="12.75">
      <c r="A108" s="101">
        <v>7</v>
      </c>
      <c r="B108" s="25" t="s">
        <v>189</v>
      </c>
      <c r="C108" s="17"/>
      <c r="D108" s="34"/>
      <c r="E108" s="17">
        <v>5</v>
      </c>
      <c r="F108" s="17">
        <f t="shared" si="8"/>
        <v>3</v>
      </c>
      <c r="G108" s="17">
        <v>3</v>
      </c>
      <c r="H108" s="17"/>
      <c r="I108" s="17">
        <v>15</v>
      </c>
      <c r="J108" s="17">
        <v>0</v>
      </c>
      <c r="K108" s="17">
        <v>15</v>
      </c>
      <c r="L108" s="17">
        <v>0</v>
      </c>
      <c r="M108" s="17">
        <v>0</v>
      </c>
      <c r="N108" s="17">
        <v>0</v>
      </c>
      <c r="O108" s="17">
        <v>0</v>
      </c>
      <c r="P108" s="25"/>
    </row>
    <row r="109" spans="1:16" s="1" customFormat="1" ht="12.75">
      <c r="A109" s="101">
        <v>8</v>
      </c>
      <c r="B109" s="25" t="s">
        <v>190</v>
      </c>
      <c r="C109" s="17"/>
      <c r="D109" s="34"/>
      <c r="E109" s="17">
        <v>6</v>
      </c>
      <c r="F109" s="17">
        <f t="shared" si="8"/>
        <v>7</v>
      </c>
      <c r="G109" s="17">
        <v>0</v>
      </c>
      <c r="H109" s="17">
        <v>7</v>
      </c>
      <c r="I109" s="17">
        <v>15</v>
      </c>
      <c r="J109" s="17">
        <v>0</v>
      </c>
      <c r="K109" s="17">
        <v>0</v>
      </c>
      <c r="L109" s="17">
        <v>0</v>
      </c>
      <c r="M109" s="17">
        <v>0</v>
      </c>
      <c r="N109" s="17">
        <v>15</v>
      </c>
      <c r="O109" s="17">
        <v>0</v>
      </c>
      <c r="P109" s="25"/>
    </row>
    <row r="110" spans="1:16" s="1" customFormat="1" ht="12.75">
      <c r="A110" s="51">
        <v>9</v>
      </c>
      <c r="B110" s="3" t="s">
        <v>56</v>
      </c>
      <c r="C110" s="2"/>
      <c r="D110" s="4">
        <v>5</v>
      </c>
      <c r="E110" s="2"/>
      <c r="F110" s="17">
        <f t="shared" si="8"/>
        <v>2</v>
      </c>
      <c r="G110" s="17">
        <v>2</v>
      </c>
      <c r="H110" s="17"/>
      <c r="I110" s="17">
        <v>14</v>
      </c>
      <c r="J110" s="2">
        <v>4</v>
      </c>
      <c r="K110" s="2">
        <v>6</v>
      </c>
      <c r="L110" s="2">
        <v>4</v>
      </c>
      <c r="M110" s="2">
        <v>0</v>
      </c>
      <c r="N110" s="2">
        <v>0</v>
      </c>
      <c r="O110" s="2">
        <v>0</v>
      </c>
      <c r="P110" s="3"/>
    </row>
    <row r="111" spans="1:16" s="1" customFormat="1" ht="12.75">
      <c r="A111" s="51">
        <v>10</v>
      </c>
      <c r="B111" s="3" t="s">
        <v>24</v>
      </c>
      <c r="C111" s="4"/>
      <c r="D111" s="4">
        <v>5</v>
      </c>
      <c r="E111" s="4"/>
      <c r="F111" s="17">
        <f t="shared" si="8"/>
        <v>2</v>
      </c>
      <c r="G111" s="34">
        <v>2</v>
      </c>
      <c r="H111" s="34"/>
      <c r="I111" s="34">
        <v>12</v>
      </c>
      <c r="J111" s="2">
        <v>4</v>
      </c>
      <c r="K111" s="2">
        <v>0</v>
      </c>
      <c r="L111" s="2">
        <v>8</v>
      </c>
      <c r="M111" s="2">
        <v>0</v>
      </c>
      <c r="N111" s="2">
        <v>0</v>
      </c>
      <c r="O111" s="2">
        <v>0</v>
      </c>
      <c r="P111" s="3"/>
    </row>
    <row r="112" spans="1:16" s="1" customFormat="1" ht="12.75">
      <c r="A112" s="51">
        <v>11</v>
      </c>
      <c r="B112" s="6" t="s">
        <v>47</v>
      </c>
      <c r="C112" s="7"/>
      <c r="D112" s="8">
        <v>5</v>
      </c>
      <c r="E112" s="7"/>
      <c r="F112" s="17">
        <f t="shared" si="8"/>
        <v>1</v>
      </c>
      <c r="G112" s="17">
        <v>1</v>
      </c>
      <c r="H112" s="17"/>
      <c r="I112" s="17">
        <v>8</v>
      </c>
      <c r="J112" s="2">
        <v>8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3"/>
    </row>
    <row r="113" spans="1:16" s="1" customFormat="1" ht="12.75">
      <c r="A113" s="51" t="s">
        <v>78</v>
      </c>
      <c r="B113" s="3" t="s">
        <v>61</v>
      </c>
      <c r="C113" s="2"/>
      <c r="D113" s="4">
        <v>5</v>
      </c>
      <c r="E113" s="2"/>
      <c r="F113" s="132">
        <f t="shared" si="8"/>
        <v>1</v>
      </c>
      <c r="G113" s="132">
        <v>1</v>
      </c>
      <c r="H113" s="17"/>
      <c r="I113" s="17">
        <v>8</v>
      </c>
      <c r="J113" s="2">
        <v>0</v>
      </c>
      <c r="K113" s="2">
        <v>8</v>
      </c>
      <c r="L113" s="2">
        <v>0</v>
      </c>
      <c r="M113" s="2">
        <v>0</v>
      </c>
      <c r="N113" s="2">
        <v>0</v>
      </c>
      <c r="O113" s="2">
        <v>0</v>
      </c>
      <c r="P113" s="134" t="s">
        <v>101</v>
      </c>
    </row>
    <row r="114" spans="1:16" s="1" customFormat="1" ht="12.75">
      <c r="A114" s="51" t="s">
        <v>79</v>
      </c>
      <c r="B114" s="3" t="s">
        <v>57</v>
      </c>
      <c r="C114" s="2"/>
      <c r="D114" s="2">
        <v>5</v>
      </c>
      <c r="E114" s="2"/>
      <c r="F114" s="133"/>
      <c r="G114" s="133"/>
      <c r="H114" s="2"/>
      <c r="I114" s="2">
        <v>8</v>
      </c>
      <c r="J114" s="5">
        <v>8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133"/>
    </row>
    <row r="115" spans="1:16" s="1" customFormat="1" ht="12.75">
      <c r="A115" s="51" t="s">
        <v>80</v>
      </c>
      <c r="B115" s="3" t="s">
        <v>58</v>
      </c>
      <c r="C115" s="17">
        <v>5</v>
      </c>
      <c r="D115" s="4">
        <v>5</v>
      </c>
      <c r="E115" s="2"/>
      <c r="F115" s="134">
        <v>1</v>
      </c>
      <c r="G115" s="134">
        <v>1</v>
      </c>
      <c r="H115" s="2"/>
      <c r="I115" s="2">
        <v>14</v>
      </c>
      <c r="J115" s="2">
        <v>8</v>
      </c>
      <c r="K115" s="2">
        <v>6</v>
      </c>
      <c r="L115" s="2">
        <v>0</v>
      </c>
      <c r="M115" s="2">
        <v>0</v>
      </c>
      <c r="N115" s="2">
        <v>0</v>
      </c>
      <c r="O115" s="2">
        <v>0</v>
      </c>
      <c r="P115" s="134" t="s">
        <v>100</v>
      </c>
    </row>
    <row r="116" spans="1:16" ht="12.75">
      <c r="A116" s="51" t="s">
        <v>81</v>
      </c>
      <c r="B116" s="6" t="s">
        <v>48</v>
      </c>
      <c r="C116" s="7">
        <v>5</v>
      </c>
      <c r="D116" s="8">
        <v>5</v>
      </c>
      <c r="E116" s="7"/>
      <c r="F116" s="135"/>
      <c r="G116" s="135"/>
      <c r="H116" s="7"/>
      <c r="I116" s="7">
        <v>14</v>
      </c>
      <c r="J116" s="5">
        <v>8</v>
      </c>
      <c r="K116" s="5">
        <v>6</v>
      </c>
      <c r="L116" s="5">
        <v>0</v>
      </c>
      <c r="M116" s="5">
        <v>0</v>
      </c>
      <c r="N116" s="5">
        <v>0</v>
      </c>
      <c r="O116" s="5">
        <v>0</v>
      </c>
      <c r="P116" s="133"/>
    </row>
    <row r="117" spans="1:16" s="1" customFormat="1" ht="12.75">
      <c r="A117" s="51" t="s">
        <v>82</v>
      </c>
      <c r="B117" s="3" t="s">
        <v>52</v>
      </c>
      <c r="C117" s="2">
        <v>6</v>
      </c>
      <c r="D117" s="2">
        <v>6</v>
      </c>
      <c r="E117" s="2"/>
      <c r="F117" s="134">
        <v>1</v>
      </c>
      <c r="G117" s="2"/>
      <c r="H117" s="134">
        <v>1</v>
      </c>
      <c r="I117" s="2">
        <v>14</v>
      </c>
      <c r="J117" s="2">
        <v>0</v>
      </c>
      <c r="K117" s="2">
        <v>0</v>
      </c>
      <c r="L117" s="2">
        <v>0</v>
      </c>
      <c r="M117" s="2">
        <v>8</v>
      </c>
      <c r="N117" s="2">
        <v>6</v>
      </c>
      <c r="O117" s="2">
        <v>0</v>
      </c>
      <c r="P117" s="134" t="s">
        <v>102</v>
      </c>
    </row>
    <row r="118" spans="1:16" s="1" customFormat="1" ht="12.75">
      <c r="A118" s="51" t="s">
        <v>83</v>
      </c>
      <c r="B118" s="3" t="s">
        <v>25</v>
      </c>
      <c r="C118" s="2">
        <v>6</v>
      </c>
      <c r="D118" s="2">
        <v>6</v>
      </c>
      <c r="E118" s="2"/>
      <c r="F118" s="135"/>
      <c r="G118" s="2"/>
      <c r="H118" s="135"/>
      <c r="I118" s="2">
        <v>14</v>
      </c>
      <c r="J118" s="2">
        <v>0</v>
      </c>
      <c r="K118" s="2">
        <v>0</v>
      </c>
      <c r="L118" s="2">
        <v>0</v>
      </c>
      <c r="M118" s="2">
        <v>8</v>
      </c>
      <c r="N118" s="2">
        <v>6</v>
      </c>
      <c r="O118" s="2">
        <v>0</v>
      </c>
      <c r="P118" s="133"/>
    </row>
    <row r="119" spans="1:16" s="1" customFormat="1" ht="12.75">
      <c r="A119" s="51" t="s">
        <v>191</v>
      </c>
      <c r="B119" s="77" t="s">
        <v>53</v>
      </c>
      <c r="C119" s="109"/>
      <c r="D119" s="109">
        <v>6</v>
      </c>
      <c r="E119" s="109"/>
      <c r="F119" s="134">
        <v>1</v>
      </c>
      <c r="G119" s="109"/>
      <c r="H119" s="134">
        <v>1</v>
      </c>
      <c r="I119" s="109">
        <v>9</v>
      </c>
      <c r="J119" s="51">
        <v>0</v>
      </c>
      <c r="K119" s="51">
        <v>0</v>
      </c>
      <c r="L119" s="51">
        <v>0</v>
      </c>
      <c r="M119" s="51">
        <v>9</v>
      </c>
      <c r="N119" s="51">
        <v>0</v>
      </c>
      <c r="O119" s="51">
        <v>0</v>
      </c>
      <c r="P119" s="134" t="s">
        <v>193</v>
      </c>
    </row>
    <row r="120" spans="1:16" s="1" customFormat="1" ht="24">
      <c r="A120" s="51" t="s">
        <v>192</v>
      </c>
      <c r="B120" s="77" t="s">
        <v>77</v>
      </c>
      <c r="C120" s="51"/>
      <c r="D120" s="51">
        <v>6</v>
      </c>
      <c r="E120" s="51"/>
      <c r="F120" s="135"/>
      <c r="G120" s="51"/>
      <c r="H120" s="135"/>
      <c r="I120" s="51">
        <v>9</v>
      </c>
      <c r="J120" s="110">
        <v>0</v>
      </c>
      <c r="K120" s="110">
        <v>0</v>
      </c>
      <c r="L120" s="110">
        <v>0</v>
      </c>
      <c r="M120" s="110">
        <v>9</v>
      </c>
      <c r="N120" s="110">
        <v>0</v>
      </c>
      <c r="O120" s="110">
        <v>0</v>
      </c>
      <c r="P120" s="133"/>
    </row>
    <row r="121" spans="1:16" s="1" customFormat="1" ht="12.75">
      <c r="A121" s="3"/>
      <c r="B121" s="35" t="s">
        <v>64</v>
      </c>
      <c r="C121" s="2"/>
      <c r="D121" s="2"/>
      <c r="E121" s="2"/>
      <c r="F121" s="17"/>
      <c r="G121" s="2"/>
      <c r="H121" s="2"/>
      <c r="I121" s="2"/>
      <c r="J121" s="2"/>
      <c r="K121" s="2"/>
      <c r="L121" s="2"/>
      <c r="M121" s="2"/>
      <c r="N121" s="2"/>
      <c r="O121" s="2"/>
      <c r="P121" s="3"/>
    </row>
    <row r="122" spans="1:16" s="1" customFormat="1" ht="12.75">
      <c r="A122" s="3">
        <v>16</v>
      </c>
      <c r="B122" s="3" t="s">
        <v>123</v>
      </c>
      <c r="C122" s="2"/>
      <c r="D122" s="2">
        <v>5</v>
      </c>
      <c r="E122" s="2"/>
      <c r="F122" s="17">
        <f aca="true" t="shared" si="9" ref="F122:F130">G122+H122</f>
        <v>2</v>
      </c>
      <c r="G122" s="2">
        <v>2</v>
      </c>
      <c r="H122" s="2"/>
      <c r="I122" s="2">
        <v>7</v>
      </c>
      <c r="J122" s="2">
        <v>4</v>
      </c>
      <c r="K122" s="2">
        <v>3</v>
      </c>
      <c r="L122" s="2">
        <v>0</v>
      </c>
      <c r="M122" s="2">
        <v>0</v>
      </c>
      <c r="N122" s="2">
        <v>0</v>
      </c>
      <c r="O122" s="2">
        <v>0</v>
      </c>
      <c r="P122" s="3"/>
    </row>
    <row r="123" spans="1:16" s="1" customFormat="1" ht="12.75">
      <c r="A123" s="3">
        <v>17</v>
      </c>
      <c r="B123" s="3" t="s">
        <v>124</v>
      </c>
      <c r="C123" s="2">
        <v>5</v>
      </c>
      <c r="D123" s="2">
        <v>5</v>
      </c>
      <c r="E123" s="2"/>
      <c r="F123" s="17">
        <f t="shared" si="9"/>
        <v>3</v>
      </c>
      <c r="G123" s="2">
        <v>3</v>
      </c>
      <c r="H123" s="2"/>
      <c r="I123" s="2">
        <v>20</v>
      </c>
      <c r="J123" s="2">
        <v>6</v>
      </c>
      <c r="K123" s="2">
        <v>8</v>
      </c>
      <c r="L123" s="2">
        <v>6</v>
      </c>
      <c r="M123" s="2">
        <v>0</v>
      </c>
      <c r="N123" s="2">
        <v>0</v>
      </c>
      <c r="O123" s="2">
        <v>0</v>
      </c>
      <c r="P123" s="3"/>
    </row>
    <row r="124" spans="1:16" s="1" customFormat="1" ht="12.75">
      <c r="A124" s="3">
        <v>18</v>
      </c>
      <c r="B124" s="3" t="s">
        <v>125</v>
      </c>
      <c r="C124" s="2"/>
      <c r="D124" s="2">
        <v>5</v>
      </c>
      <c r="E124" s="2"/>
      <c r="F124" s="17">
        <f t="shared" si="9"/>
        <v>1</v>
      </c>
      <c r="G124" s="2">
        <v>1</v>
      </c>
      <c r="H124" s="2"/>
      <c r="I124" s="2">
        <v>6</v>
      </c>
      <c r="J124" s="2">
        <v>6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3"/>
    </row>
    <row r="125" spans="1:16" s="1" customFormat="1" ht="12.75">
      <c r="A125" s="3">
        <v>19</v>
      </c>
      <c r="B125" s="3" t="s">
        <v>126</v>
      </c>
      <c r="C125" s="2"/>
      <c r="D125" s="2">
        <v>5</v>
      </c>
      <c r="E125" s="2"/>
      <c r="F125" s="17">
        <f t="shared" si="9"/>
        <v>2</v>
      </c>
      <c r="G125" s="2">
        <v>2</v>
      </c>
      <c r="H125" s="2"/>
      <c r="I125" s="2">
        <v>14</v>
      </c>
      <c r="J125" s="2">
        <v>4</v>
      </c>
      <c r="K125" s="2">
        <v>10</v>
      </c>
      <c r="L125" s="2">
        <v>0</v>
      </c>
      <c r="M125" s="2">
        <v>0</v>
      </c>
      <c r="N125" s="2">
        <v>0</v>
      </c>
      <c r="O125" s="2">
        <v>0</v>
      </c>
      <c r="P125" s="3"/>
    </row>
    <row r="126" spans="1:16" s="1" customFormat="1" ht="12.75">
      <c r="A126" s="3">
        <v>20</v>
      </c>
      <c r="B126" s="3" t="s">
        <v>127</v>
      </c>
      <c r="C126" s="2">
        <v>6</v>
      </c>
      <c r="D126" s="2">
        <v>6</v>
      </c>
      <c r="E126" s="2"/>
      <c r="F126" s="17">
        <f t="shared" si="9"/>
        <v>3</v>
      </c>
      <c r="G126" s="2"/>
      <c r="H126" s="2">
        <v>3</v>
      </c>
      <c r="I126" s="2">
        <v>14</v>
      </c>
      <c r="J126" s="2">
        <v>0</v>
      </c>
      <c r="K126" s="2">
        <v>0</v>
      </c>
      <c r="L126" s="2">
        <v>0</v>
      </c>
      <c r="M126" s="2">
        <v>6</v>
      </c>
      <c r="N126" s="2">
        <v>8</v>
      </c>
      <c r="O126" s="2">
        <v>0</v>
      </c>
      <c r="P126" s="3"/>
    </row>
    <row r="127" spans="1:16" s="1" customFormat="1" ht="12.75">
      <c r="A127" s="3">
        <v>21</v>
      </c>
      <c r="B127" s="3" t="s">
        <v>128</v>
      </c>
      <c r="C127" s="2"/>
      <c r="D127" s="2">
        <v>6</v>
      </c>
      <c r="E127" s="2"/>
      <c r="F127" s="17">
        <f t="shared" si="9"/>
        <v>2</v>
      </c>
      <c r="G127" s="2"/>
      <c r="H127" s="2">
        <v>2</v>
      </c>
      <c r="I127" s="2">
        <v>6</v>
      </c>
      <c r="J127" s="2">
        <v>0</v>
      </c>
      <c r="K127" s="2">
        <v>0</v>
      </c>
      <c r="L127" s="2">
        <v>0</v>
      </c>
      <c r="M127" s="2">
        <v>6</v>
      </c>
      <c r="N127" s="2">
        <v>0</v>
      </c>
      <c r="O127" s="2">
        <v>0</v>
      </c>
      <c r="P127" s="3"/>
    </row>
    <row r="128" spans="1:16" s="1" customFormat="1" ht="12.75">
      <c r="A128" s="123">
        <v>22</v>
      </c>
      <c r="B128" s="129" t="s">
        <v>129</v>
      </c>
      <c r="C128" s="124"/>
      <c r="D128" s="124">
        <v>6</v>
      </c>
      <c r="E128" s="124"/>
      <c r="F128" s="124">
        <f t="shared" si="9"/>
        <v>2</v>
      </c>
      <c r="G128" s="124"/>
      <c r="H128" s="124">
        <v>2</v>
      </c>
      <c r="I128" s="124">
        <v>5</v>
      </c>
      <c r="J128" s="124">
        <v>0</v>
      </c>
      <c r="K128" s="124">
        <v>0</v>
      </c>
      <c r="L128" s="124">
        <v>0</v>
      </c>
      <c r="M128" s="124">
        <v>0</v>
      </c>
      <c r="N128" s="124">
        <v>0</v>
      </c>
      <c r="O128" s="124">
        <v>5</v>
      </c>
      <c r="P128" s="123" t="s">
        <v>182</v>
      </c>
    </row>
    <row r="129" spans="1:16" s="1" customFormat="1" ht="12.75">
      <c r="A129" s="3">
        <v>23</v>
      </c>
      <c r="B129" s="3" t="s">
        <v>130</v>
      </c>
      <c r="C129" s="2"/>
      <c r="D129" s="2">
        <v>6</v>
      </c>
      <c r="E129" s="2"/>
      <c r="F129" s="17">
        <f t="shared" si="9"/>
        <v>1</v>
      </c>
      <c r="G129" s="2"/>
      <c r="H129" s="2">
        <v>1</v>
      </c>
      <c r="I129" s="2">
        <v>6</v>
      </c>
      <c r="J129" s="2">
        <v>0</v>
      </c>
      <c r="K129" s="2">
        <v>0</v>
      </c>
      <c r="L129" s="2">
        <v>0</v>
      </c>
      <c r="M129" s="2">
        <v>6</v>
      </c>
      <c r="N129" s="2">
        <v>0</v>
      </c>
      <c r="O129" s="2">
        <v>0</v>
      </c>
      <c r="P129" s="3"/>
    </row>
    <row r="130" spans="1:16" s="1" customFormat="1" ht="12.75">
      <c r="A130" s="3">
        <v>24</v>
      </c>
      <c r="B130" s="3" t="s">
        <v>131</v>
      </c>
      <c r="C130" s="2"/>
      <c r="D130" s="2">
        <v>6</v>
      </c>
      <c r="E130" s="2"/>
      <c r="F130" s="17">
        <f t="shared" si="9"/>
        <v>1</v>
      </c>
      <c r="G130" s="2"/>
      <c r="H130" s="2">
        <v>1</v>
      </c>
      <c r="I130" s="2">
        <v>6</v>
      </c>
      <c r="J130" s="2">
        <v>0</v>
      </c>
      <c r="K130" s="2">
        <v>0</v>
      </c>
      <c r="L130" s="2">
        <v>0</v>
      </c>
      <c r="M130" s="2">
        <v>6</v>
      </c>
      <c r="N130" s="2">
        <v>0</v>
      </c>
      <c r="O130" s="2">
        <v>0</v>
      </c>
      <c r="P130" s="3"/>
    </row>
    <row r="131" spans="1:16" s="13" customFormat="1" ht="12.75">
      <c r="A131" s="11"/>
      <c r="B131" s="11" t="s">
        <v>84</v>
      </c>
      <c r="C131" s="12">
        <v>6</v>
      </c>
      <c r="D131" s="11"/>
      <c r="E131" s="11"/>
      <c r="F131" s="12">
        <f>SUM(F102:F130)</f>
        <v>60</v>
      </c>
      <c r="G131" s="12">
        <f>SUM(G102:G130)</f>
        <v>30</v>
      </c>
      <c r="H131" s="12">
        <f>SUM(H102:H130)</f>
        <v>30</v>
      </c>
      <c r="I131" s="12">
        <f aca="true" t="shared" si="10" ref="I131:O131">SUM(I102:I130)-I114-I116-I118-I120</f>
        <v>383</v>
      </c>
      <c r="J131" s="12">
        <f t="shared" si="10"/>
        <v>89</v>
      </c>
      <c r="K131" s="12">
        <f t="shared" si="10"/>
        <v>101</v>
      </c>
      <c r="L131" s="12">
        <f t="shared" si="10"/>
        <v>18</v>
      </c>
      <c r="M131" s="12">
        <f t="shared" si="10"/>
        <v>81</v>
      </c>
      <c r="N131" s="12">
        <f t="shared" si="10"/>
        <v>56</v>
      </c>
      <c r="O131" s="12">
        <f t="shared" si="10"/>
        <v>38</v>
      </c>
      <c r="P131" s="11"/>
    </row>
    <row r="132" spans="2:16" s="15" customFormat="1" ht="12.75">
      <c r="B132" s="15" t="s">
        <v>86</v>
      </c>
      <c r="C132" s="59"/>
      <c r="J132" s="162">
        <f>SUM(J131:L131)</f>
        <v>208</v>
      </c>
      <c r="K132" s="162"/>
      <c r="L132" s="162"/>
      <c r="M132" s="162">
        <f>SUM(M131:O131)</f>
        <v>175</v>
      </c>
      <c r="N132" s="162"/>
      <c r="O132" s="162"/>
      <c r="P132" s="14"/>
    </row>
    <row r="133" spans="1:16" s="13" customFormat="1" ht="12.75">
      <c r="A133" s="11"/>
      <c r="B133" s="11" t="s">
        <v>85</v>
      </c>
      <c r="C133" s="12">
        <v>6</v>
      </c>
      <c r="D133" s="11"/>
      <c r="E133" s="11"/>
      <c r="F133" s="12">
        <f>SUM(F102:F130)</f>
        <v>60</v>
      </c>
      <c r="G133" s="12">
        <f>SUM(G102:G130)</f>
        <v>30</v>
      </c>
      <c r="H133" s="12">
        <f>SUM(H102:H130)</f>
        <v>30</v>
      </c>
      <c r="I133" s="12">
        <f aca="true" t="shared" si="11" ref="I133:O133">SUM(I102:I130)-I113-I115-I117-I119</f>
        <v>383</v>
      </c>
      <c r="J133" s="12">
        <f t="shared" si="11"/>
        <v>97</v>
      </c>
      <c r="K133" s="12">
        <f t="shared" si="11"/>
        <v>93</v>
      </c>
      <c r="L133" s="12">
        <f t="shared" si="11"/>
        <v>18</v>
      </c>
      <c r="M133" s="12">
        <f t="shared" si="11"/>
        <v>81</v>
      </c>
      <c r="N133" s="12">
        <f t="shared" si="11"/>
        <v>56</v>
      </c>
      <c r="O133" s="12">
        <f t="shared" si="11"/>
        <v>38</v>
      </c>
      <c r="P133" s="11"/>
    </row>
    <row r="134" spans="2:16" s="15" customFormat="1" ht="12.75">
      <c r="B134" s="15" t="s">
        <v>87</v>
      </c>
      <c r="J134" s="162">
        <f>SUM(J133:L133)</f>
        <v>208</v>
      </c>
      <c r="K134" s="162"/>
      <c r="L134" s="162"/>
      <c r="M134" s="162">
        <f>SUM(M133:O133)</f>
        <v>175</v>
      </c>
      <c r="N134" s="162"/>
      <c r="O134" s="162"/>
      <c r="P134" s="14"/>
    </row>
    <row r="135" spans="1:16" ht="12.75">
      <c r="A135" s="1"/>
      <c r="B135" s="48"/>
      <c r="C135" s="72"/>
      <c r="D135" s="72"/>
      <c r="E135" s="72"/>
      <c r="N135" s="45"/>
      <c r="O135" s="10"/>
      <c r="P135" s="9"/>
    </row>
    <row r="136" spans="1:16" ht="12.75">
      <c r="A136" s="1"/>
      <c r="B136" s="73" t="s">
        <v>156</v>
      </c>
      <c r="G136" s="27">
        <f>SUM(F102:F120)</f>
        <v>43</v>
      </c>
      <c r="H136" s="27">
        <f>SUM(G102:G120)</f>
        <v>22</v>
      </c>
      <c r="I136" s="27">
        <f>SUM(H102:H120)</f>
        <v>21</v>
      </c>
      <c r="K136" s="27"/>
      <c r="L136" s="27"/>
      <c r="M136" s="27"/>
      <c r="N136" s="45"/>
      <c r="O136" s="10"/>
      <c r="P136" s="9"/>
    </row>
    <row r="137" spans="1:16" ht="12.75">
      <c r="A137" s="1"/>
      <c r="B137" s="73" t="s">
        <v>158</v>
      </c>
      <c r="G137">
        <f>SUM(F122:F130)</f>
        <v>17</v>
      </c>
      <c r="H137">
        <f>SUM(G122:G130)</f>
        <v>8</v>
      </c>
      <c r="I137">
        <f>SUM(H122:H130)</f>
        <v>9</v>
      </c>
      <c r="K137" s="27"/>
      <c r="L137" s="27"/>
      <c r="M137" s="27"/>
      <c r="N137" s="45"/>
      <c r="O137" s="10"/>
      <c r="P137" s="9"/>
    </row>
    <row r="138" spans="1:16" ht="12.75">
      <c r="A138" s="1"/>
      <c r="B138" s="48"/>
      <c r="C138" s="72"/>
      <c r="D138" s="72"/>
      <c r="E138" s="72"/>
      <c r="F138" s="73"/>
      <c r="K138" s="27"/>
      <c r="L138" s="27"/>
      <c r="M138" s="27"/>
      <c r="N138" s="45"/>
      <c r="O138" s="10"/>
      <c r="P138" s="9"/>
    </row>
    <row r="139" spans="1:16" ht="12.75">
      <c r="A139" s="1"/>
      <c r="B139" s="163"/>
      <c r="C139" s="164"/>
      <c r="D139" s="164"/>
      <c r="E139" s="164"/>
      <c r="F139" s="128"/>
      <c r="G139" s="128"/>
      <c r="H139" s="128"/>
      <c r="I139" s="128"/>
      <c r="J139" s="128"/>
      <c r="K139" s="128"/>
      <c r="L139" s="128"/>
      <c r="M139" s="128"/>
      <c r="N139" s="130"/>
      <c r="O139" s="131"/>
      <c r="P139" s="9"/>
    </row>
    <row r="140" spans="2:15" s="23" customFormat="1" ht="12.75">
      <c r="B140" s="127" t="s">
        <v>194</v>
      </c>
      <c r="C140" s="128"/>
      <c r="D140" s="128"/>
      <c r="E140" s="128"/>
      <c r="F140" s="128">
        <f>+F107+F128</f>
        <v>6</v>
      </c>
      <c r="G140" s="128">
        <f aca="true" t="shared" si="12" ref="G140:O140">+G107+G128</f>
        <v>0</v>
      </c>
      <c r="H140" s="128">
        <f t="shared" si="12"/>
        <v>6</v>
      </c>
      <c r="I140" s="128">
        <f t="shared" si="12"/>
        <v>45</v>
      </c>
      <c r="J140" s="128">
        <f t="shared" si="12"/>
        <v>0</v>
      </c>
      <c r="K140" s="128">
        <f t="shared" si="12"/>
        <v>0</v>
      </c>
      <c r="L140" s="128">
        <f t="shared" si="12"/>
        <v>0</v>
      </c>
      <c r="M140" s="128">
        <f t="shared" si="12"/>
        <v>10</v>
      </c>
      <c r="N140" s="128">
        <f t="shared" si="12"/>
        <v>5</v>
      </c>
      <c r="O140" s="128">
        <f t="shared" si="12"/>
        <v>30</v>
      </c>
    </row>
    <row r="141" spans="6:8" s="23" customFormat="1" ht="12.75">
      <c r="F141" s="38"/>
      <c r="G141" s="38"/>
      <c r="H141" s="38"/>
    </row>
    <row r="142" spans="6:8" s="23" customFormat="1" ht="12.75">
      <c r="F142" s="38"/>
      <c r="G142" s="38"/>
      <c r="H142" s="38"/>
    </row>
    <row r="143" spans="2:8" s="23" customFormat="1" ht="12.75">
      <c r="B143" s="81" t="s">
        <v>144</v>
      </c>
      <c r="C143" s="13"/>
      <c r="D143" s="13"/>
      <c r="E143" s="13"/>
      <c r="F143" s="13">
        <f>F144+F145</f>
        <v>180</v>
      </c>
      <c r="G143" s="38"/>
      <c r="H143" s="38"/>
    </row>
    <row r="144" spans="2:8" s="23" customFormat="1" ht="12.75">
      <c r="B144" s="71" t="s">
        <v>159</v>
      </c>
      <c r="C144" s="13"/>
      <c r="D144" s="13"/>
      <c r="E144" s="13"/>
      <c r="F144" s="13">
        <f>F28+G79+G136</f>
        <v>145</v>
      </c>
      <c r="G144" s="38"/>
      <c r="H144" s="38"/>
    </row>
    <row r="145" spans="2:8" s="23" customFormat="1" ht="12.75">
      <c r="B145" s="71" t="s">
        <v>160</v>
      </c>
      <c r="C145" s="13"/>
      <c r="D145" s="13"/>
      <c r="E145" s="13"/>
      <c r="F145" s="13">
        <f>G80+G137</f>
        <v>35</v>
      </c>
      <c r="G145" s="38"/>
      <c r="H145" s="38"/>
    </row>
    <row r="146" spans="2:8" s="23" customFormat="1" ht="12.75">
      <c r="B146" s="71"/>
      <c r="C146" s="13"/>
      <c r="D146" s="27"/>
      <c r="E146" s="13"/>
      <c r="F146" s="13"/>
      <c r="G146" s="38"/>
      <c r="H146" s="38"/>
    </row>
    <row r="147" spans="2:8" s="23" customFormat="1" ht="12.75">
      <c r="B147" s="71"/>
      <c r="C147" s="13"/>
      <c r="D147" s="91"/>
      <c r="E147" s="91"/>
      <c r="F147" s="13"/>
      <c r="G147" s="38"/>
      <c r="H147" s="38"/>
    </row>
    <row r="148" spans="4:6" ht="12.75">
      <c r="D148" s="55"/>
      <c r="E148" s="55"/>
      <c r="F148" s="55"/>
    </row>
    <row r="149" spans="2:16" s="32" customFormat="1" ht="12.75">
      <c r="B149" s="120" t="s">
        <v>170</v>
      </c>
      <c r="C149" s="121"/>
      <c r="D149" s="121"/>
      <c r="E149" s="121"/>
      <c r="F149" s="121">
        <f>+F31+F83</f>
        <v>54</v>
      </c>
      <c r="G149" s="121">
        <f aca="true" t="shared" si="13" ref="G149:O149">+G31+G83</f>
        <v>37</v>
      </c>
      <c r="H149" s="121">
        <f t="shared" si="13"/>
        <v>17</v>
      </c>
      <c r="I149" s="121">
        <f t="shared" si="13"/>
        <v>364</v>
      </c>
      <c r="J149" s="121">
        <f t="shared" si="13"/>
        <v>135</v>
      </c>
      <c r="K149" s="121">
        <f t="shared" si="13"/>
        <v>120</v>
      </c>
      <c r="L149" s="121">
        <f t="shared" si="13"/>
        <v>15</v>
      </c>
      <c r="M149" s="121">
        <f t="shared" si="13"/>
        <v>79</v>
      </c>
      <c r="N149" s="121">
        <f t="shared" si="13"/>
        <v>15</v>
      </c>
      <c r="O149" s="121">
        <f t="shared" si="13"/>
        <v>0</v>
      </c>
      <c r="P149" s="20"/>
    </row>
    <row r="150" spans="2:15" s="23" customFormat="1" ht="12.75">
      <c r="B150" s="127" t="s">
        <v>194</v>
      </c>
      <c r="C150" s="127"/>
      <c r="D150" s="127"/>
      <c r="E150" s="127"/>
      <c r="F150" s="127">
        <f>+F140</f>
        <v>6</v>
      </c>
      <c r="G150" s="127">
        <f aca="true" t="shared" si="14" ref="G150:O150">+G140</f>
        <v>0</v>
      </c>
      <c r="H150" s="127">
        <f t="shared" si="14"/>
        <v>6</v>
      </c>
      <c r="I150" s="127">
        <f t="shared" si="14"/>
        <v>45</v>
      </c>
      <c r="J150" s="127">
        <f t="shared" si="14"/>
        <v>0</v>
      </c>
      <c r="K150" s="127">
        <f t="shared" si="14"/>
        <v>0</v>
      </c>
      <c r="L150" s="127">
        <f t="shared" si="14"/>
        <v>0</v>
      </c>
      <c r="M150" s="127">
        <f t="shared" si="14"/>
        <v>10</v>
      </c>
      <c r="N150" s="127">
        <f t="shared" si="14"/>
        <v>5</v>
      </c>
      <c r="O150" s="127">
        <f t="shared" si="14"/>
        <v>30</v>
      </c>
    </row>
    <row r="151" s="33" customFormat="1" ht="12.75">
      <c r="P151" s="20"/>
    </row>
    <row r="152" s="33" customFormat="1" ht="12.75"/>
    <row r="153" s="33" customFormat="1" ht="12.75"/>
    <row r="154" spans="1:15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2.7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15"/>
      <c r="M155" s="15"/>
      <c r="N155" s="15"/>
      <c r="O155" s="15"/>
    </row>
    <row r="156" spans="1:15" ht="12.7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15"/>
      <c r="M156" s="15"/>
      <c r="N156" s="15"/>
      <c r="O156" s="15"/>
    </row>
    <row r="157" spans="1:15" ht="12.7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15"/>
      <c r="M157" s="15"/>
      <c r="N157" s="15"/>
      <c r="O157" s="15"/>
    </row>
    <row r="158" spans="2:10" ht="12.75">
      <c r="B158" s="61" t="s">
        <v>95</v>
      </c>
      <c r="C158" s="20"/>
      <c r="D158" s="20"/>
      <c r="E158" s="20"/>
      <c r="F158" s="20"/>
      <c r="G158" s="20"/>
      <c r="H158" s="20"/>
      <c r="I158" s="20"/>
      <c r="J158" s="20"/>
    </row>
    <row r="159" spans="2:10" ht="12.75">
      <c r="B159" s="20"/>
      <c r="C159" s="53" t="s">
        <v>62</v>
      </c>
      <c r="D159" s="53" t="s">
        <v>33</v>
      </c>
      <c r="E159" s="53" t="s">
        <v>75</v>
      </c>
      <c r="F159" s="53" t="s">
        <v>33</v>
      </c>
      <c r="G159" s="53"/>
      <c r="H159" s="53"/>
      <c r="I159" s="53" t="s">
        <v>76</v>
      </c>
      <c r="J159" s="53" t="s">
        <v>33</v>
      </c>
    </row>
    <row r="160" spans="2:10" ht="12.75">
      <c r="B160" s="53" t="s">
        <v>65</v>
      </c>
      <c r="C160" s="20">
        <f>+E160+I160</f>
        <v>558</v>
      </c>
      <c r="D160" s="57">
        <f>+C160/C$163</f>
        <v>0.458128078817734</v>
      </c>
      <c r="E160" s="20">
        <f>SUM(J$12:J$24)+SUM(M$12:M$24)+SUM(J$49:J$61)+SUM(M$49:M$61)+SUM(J$102:J$113)+SUM(M$102:M$113)+J$63+M$63+J$115+J$117+J$119+M$115+M$117+M$119</f>
        <v>453</v>
      </c>
      <c r="F160" s="57">
        <f>+E160/E$163</f>
        <v>0.4494047619047619</v>
      </c>
      <c r="G160" s="57"/>
      <c r="H160" s="57"/>
      <c r="I160" s="58">
        <f>+SUM(J$66:J$73)+SUM(M$66:M$73)+SUM(J$122:J$130)+SUM(M$122:M$130)</f>
        <v>105</v>
      </c>
      <c r="J160" s="57">
        <f>+I160/I$163</f>
        <v>0.5</v>
      </c>
    </row>
    <row r="161" spans="2:10" ht="12.75">
      <c r="B161" s="53" t="s">
        <v>66</v>
      </c>
      <c r="C161" s="20">
        <f>+E161+I161</f>
        <v>539</v>
      </c>
      <c r="D161" s="57">
        <f>+C161/C$163</f>
        <v>0.4425287356321839</v>
      </c>
      <c r="E161" s="58">
        <f>SUM(K$12:K$24)+SUM(N$12:N$24)+SUM(K$49:K$61)+SUM(N$49:N$61)+SUM(K$102:K$113)+SUM(N$102:N$113)+K$63+N$63+K$115+K$117+K$119+N$115+N$117+N$119</f>
        <v>445</v>
      </c>
      <c r="F161" s="57">
        <f>+E161/E$163</f>
        <v>0.44146825396825395</v>
      </c>
      <c r="G161" s="57"/>
      <c r="H161" s="57"/>
      <c r="I161" s="58">
        <f>+SUM(K$66:K$73)+SUM(N$66:N$73)+SUM(K$122:K$130)+SUM(N$122:N$130)</f>
        <v>94</v>
      </c>
      <c r="J161" s="57">
        <f>+I161/I$163</f>
        <v>0.44761904761904764</v>
      </c>
    </row>
    <row r="162" spans="2:10" ht="12.75">
      <c r="B162" s="53" t="s">
        <v>67</v>
      </c>
      <c r="C162" s="20">
        <f>+E162+I162</f>
        <v>121</v>
      </c>
      <c r="D162" s="57">
        <f>+C162/C$163</f>
        <v>0.0993431855500821</v>
      </c>
      <c r="E162" s="58">
        <f>SUM(L$12:L$22)+SUM(O$12:O$22)+SUM(L$49:L$61)+SUM(O$49:O$61)+SUM(L$102:L$113)+SUM(O$102:O$113)+L$63+O$63+L$115+L$117+L$119+O$115+O$117+O$119</f>
        <v>110</v>
      </c>
      <c r="F162" s="57">
        <f>+E162/E$163</f>
        <v>0.10912698412698413</v>
      </c>
      <c r="G162" s="57"/>
      <c r="H162" s="57"/>
      <c r="I162" s="58">
        <f>+SUM(L$66:L$73)+SUM(O$66:O$73)+SUM(L$122:L$130)+SUM(O$122:O$130)</f>
        <v>11</v>
      </c>
      <c r="J162" s="57">
        <f>+I162/I$163</f>
        <v>0.05238095238095238</v>
      </c>
    </row>
    <row r="163" spans="2:10" ht="12.75">
      <c r="B163" s="53" t="s">
        <v>62</v>
      </c>
      <c r="C163" s="20">
        <f>+E163+I163</f>
        <v>1218</v>
      </c>
      <c r="D163" s="57">
        <f>+C163/C$163</f>
        <v>1</v>
      </c>
      <c r="E163" s="20">
        <f>SUM(E160:E162)</f>
        <v>1008</v>
      </c>
      <c r="F163" s="57">
        <f>+E163/E$163</f>
        <v>1</v>
      </c>
      <c r="G163" s="57"/>
      <c r="H163" s="57"/>
      <c r="I163" s="20">
        <f>SUM(I160:I162)</f>
        <v>210</v>
      </c>
      <c r="J163" s="57">
        <f>+I163/I$163</f>
        <v>1</v>
      </c>
    </row>
    <row r="164" spans="2:10" ht="12.75">
      <c r="B164" s="61" t="s">
        <v>96</v>
      </c>
      <c r="C164" s="20"/>
      <c r="D164" s="20"/>
      <c r="E164" s="20"/>
      <c r="F164" s="20"/>
      <c r="G164" s="20"/>
      <c r="H164" s="20"/>
      <c r="I164" s="20"/>
      <c r="J164" s="20"/>
    </row>
    <row r="165" spans="2:10" ht="12.75">
      <c r="B165" s="20"/>
      <c r="C165" s="53" t="s">
        <v>62</v>
      </c>
      <c r="D165" s="53" t="s">
        <v>33</v>
      </c>
      <c r="E165" s="53" t="s">
        <v>75</v>
      </c>
      <c r="F165" s="53" t="s">
        <v>33</v>
      </c>
      <c r="G165" s="53"/>
      <c r="H165" s="53"/>
      <c r="I165" s="53" t="s">
        <v>76</v>
      </c>
      <c r="J165" s="53" t="s">
        <v>33</v>
      </c>
    </row>
    <row r="166" spans="2:10" ht="12.75">
      <c r="B166" s="53" t="s">
        <v>65</v>
      </c>
      <c r="C166" s="20">
        <f>+E166+I166</f>
        <v>566</v>
      </c>
      <c r="D166" s="57">
        <f>+C166/C$163</f>
        <v>0.46469622331691296</v>
      </c>
      <c r="E166" s="58">
        <f>SUM(J$12:J$24)+SUM(M$12:M$24)+SUM(J$49:J$61)+SUM(M$49:M$61)+SUM(J$102:J$112)+SUM(M$102:M$112)+J$63+M$63+J$114+J$116+J$118+J$120++M$114+M$116+M$118+M$120</f>
        <v>461</v>
      </c>
      <c r="F166" s="57">
        <f>+E166/E$163</f>
        <v>0.4573412698412698</v>
      </c>
      <c r="G166" s="57"/>
      <c r="H166" s="57"/>
      <c r="I166" s="58">
        <f>+SUM(J$66:J$73)+SUM(M$66:M$73)+SUM(J$122:J$130)+SUM(M$122:M$130)</f>
        <v>105</v>
      </c>
      <c r="J166" s="57">
        <f>+I166/I$163</f>
        <v>0.5</v>
      </c>
    </row>
    <row r="167" spans="2:10" ht="12.75">
      <c r="B167" s="53" t="s">
        <v>66</v>
      </c>
      <c r="C167" s="20">
        <f>+E167+I167</f>
        <v>531</v>
      </c>
      <c r="D167" s="57">
        <f>+C167/C$163</f>
        <v>0.43596059113300495</v>
      </c>
      <c r="E167" s="58">
        <f>SUM(K$12:K$24)+SUM(N$12:N$24)+SUM(K$49:K$61)+SUM(N$49:N$61)+SUM(K$102:K$112)+SUM(N$102:N$112)+K$63+N$63+K$114+K$116+K$118+K$120++N$114+N$116+N$118+N$120</f>
        <v>437</v>
      </c>
      <c r="F167" s="57">
        <f>+E167/E$163</f>
        <v>0.43353174603174605</v>
      </c>
      <c r="G167" s="57"/>
      <c r="H167" s="57"/>
      <c r="I167" s="58">
        <f>+SUM(K$66:K$73)+SUM(N$66:N$73)+SUM(K$122:K$130)+SUM(N$122:N$130)</f>
        <v>94</v>
      </c>
      <c r="J167" s="57">
        <f>+I167/I$163</f>
        <v>0.44761904761904764</v>
      </c>
    </row>
    <row r="168" spans="2:10" ht="12.75">
      <c r="B168" s="53" t="s">
        <v>67</v>
      </c>
      <c r="C168" s="20">
        <f>+E168+I168</f>
        <v>121</v>
      </c>
      <c r="D168" s="57">
        <f>+C168/C$163</f>
        <v>0.0993431855500821</v>
      </c>
      <c r="E168" s="58">
        <f>SUM(L$12:L$22)+SUM(O$12:O$22)+SUM(L$49:L$61)+SUM(O$49:O$61)+SUM(L$102:L$112)+SUM(O$102:O$112)+L$63+O$63+L$114+L$116+L$118+L$120+O$114+O$116+O$118+O$120</f>
        <v>110</v>
      </c>
      <c r="F168" s="57">
        <f>+E168/E$163</f>
        <v>0.10912698412698413</v>
      </c>
      <c r="G168" s="57"/>
      <c r="H168" s="57"/>
      <c r="I168" s="58">
        <f>+SUM(L$66:L$73)+SUM(O$66:O$73)+SUM(L$122:L$130)+SUM(O$122:O$130)</f>
        <v>11</v>
      </c>
      <c r="J168" s="57">
        <f>+I168/I$163</f>
        <v>0.05238095238095238</v>
      </c>
    </row>
    <row r="169" spans="2:10" ht="12.75">
      <c r="B169" s="53" t="s">
        <v>62</v>
      </c>
      <c r="C169" s="20">
        <f>+E169+I169</f>
        <v>1218</v>
      </c>
      <c r="D169" s="57">
        <f>+C169/C$163</f>
        <v>1</v>
      </c>
      <c r="E169" s="20">
        <f>SUM(E166:E168)</f>
        <v>1008</v>
      </c>
      <c r="F169" s="57">
        <f>+E169/E$163</f>
        <v>1</v>
      </c>
      <c r="G169" s="57"/>
      <c r="H169" s="57"/>
      <c r="I169" s="20">
        <f>SUM(I166:I168)</f>
        <v>210</v>
      </c>
      <c r="J169" s="57">
        <f>+I169/I$163</f>
        <v>1</v>
      </c>
    </row>
    <row r="170" spans="2:10" ht="12.75">
      <c r="B170" s="61" t="s">
        <v>97</v>
      </c>
      <c r="C170" s="20"/>
      <c r="D170" s="20"/>
      <c r="E170" s="20"/>
      <c r="F170" s="20"/>
      <c r="G170" s="20"/>
      <c r="H170" s="20"/>
      <c r="I170" s="20"/>
      <c r="J170" s="20"/>
    </row>
    <row r="171" spans="2:10" ht="12.75">
      <c r="B171" s="20"/>
      <c r="C171" s="53" t="s">
        <v>62</v>
      </c>
      <c r="D171" s="53" t="s">
        <v>33</v>
      </c>
      <c r="E171" s="53" t="s">
        <v>75</v>
      </c>
      <c r="F171" s="53" t="s">
        <v>33</v>
      </c>
      <c r="G171" s="53"/>
      <c r="H171" s="53"/>
      <c r="I171" s="53" t="s">
        <v>76</v>
      </c>
      <c r="J171" s="53" t="s">
        <v>33</v>
      </c>
    </row>
    <row r="172" spans="2:10" ht="12.75">
      <c r="B172" s="53" t="s">
        <v>65</v>
      </c>
      <c r="C172" s="20">
        <f>+E172+I172</f>
        <v>552</v>
      </c>
      <c r="D172" s="57">
        <f>+C172/C$163</f>
        <v>0.45320197044334976</v>
      </c>
      <c r="E172" s="58">
        <f>SUM(J$12:J$24)+SUM(M$12:M$24)+SUM(J$49:J$60)+SUM(M$49:M$60)+SUM(J$102:J$113)+SUM(M$102:M$113)+J$62+J$64+M$62+M$64++J$115+J$117+J$119+M$115+M$117+M$119</f>
        <v>447</v>
      </c>
      <c r="F172" s="57">
        <f>+E172/E$163</f>
        <v>0.44345238095238093</v>
      </c>
      <c r="G172" s="57"/>
      <c r="H172" s="57"/>
      <c r="I172" s="58">
        <f>+SUM(J$66:J$73)+SUM(M$66:M$73)+SUM(J$122:J$130)+SUM(M$122:M$130)</f>
        <v>105</v>
      </c>
      <c r="J172" s="57">
        <f>+I172/I$163</f>
        <v>0.5</v>
      </c>
    </row>
    <row r="173" spans="2:10" ht="12.75">
      <c r="B173" s="53" t="s">
        <v>66</v>
      </c>
      <c r="C173" s="20">
        <f>+E173+I173</f>
        <v>545</v>
      </c>
      <c r="D173" s="57">
        <f>+C173/C$163</f>
        <v>0.44745484400656815</v>
      </c>
      <c r="E173" s="58">
        <f>SUM(K$12:K$24)+SUM(N$12:N$24)+SUM(K$49:K$60)+SUM(N$49:N$60)+SUM(K$102:K$113)+SUM(N$102:N$113)+K$62+K$64+N$62+N$64+K$115+K$117+K$119+N$115+N$117+N$119</f>
        <v>451</v>
      </c>
      <c r="F173" s="57">
        <f>+E173/E$163</f>
        <v>0.44742063492063494</v>
      </c>
      <c r="G173" s="57"/>
      <c r="H173" s="57"/>
      <c r="I173" s="58">
        <f>+SUM(K$66:K$73)+SUM(N$66:N$73)+SUM(K$122:K$130)+SUM(N$122:N$130)</f>
        <v>94</v>
      </c>
      <c r="J173" s="57">
        <f>+I173/I$163</f>
        <v>0.44761904761904764</v>
      </c>
    </row>
    <row r="174" spans="2:10" ht="12.75">
      <c r="B174" s="53" t="s">
        <v>67</v>
      </c>
      <c r="C174" s="20">
        <f>+E174+I174</f>
        <v>121</v>
      </c>
      <c r="D174" s="57">
        <f>+C174/C$163</f>
        <v>0.0993431855500821</v>
      </c>
      <c r="E174" s="58">
        <f>SUM(L$12:L$22)+SUM(O$12:O$22)+SUM(L$49:L$60)+SUM(O$49:O$60)+SUM(L$102:L$113)+SUM(O$102:O$113)+L$62+L$64+O$62+O$64+L$115+L$117+L$119+O$115+O$117+O$119</f>
        <v>110</v>
      </c>
      <c r="F174" s="57">
        <f>+E174/E$163</f>
        <v>0.10912698412698413</v>
      </c>
      <c r="G174" s="57"/>
      <c r="H174" s="57"/>
      <c r="I174" s="58">
        <f>+SUM(L$66:L$73)+SUM(O$66:O$73)+SUM(L$122:L$130)+SUM(O$122:O$130)</f>
        <v>11</v>
      </c>
      <c r="J174" s="57">
        <f>+I174/I$163</f>
        <v>0.05238095238095238</v>
      </c>
    </row>
    <row r="175" spans="2:10" ht="12.75">
      <c r="B175" s="53" t="s">
        <v>62</v>
      </c>
      <c r="C175" s="20">
        <f>+E175+I175</f>
        <v>1218</v>
      </c>
      <c r="D175" s="57">
        <f>+C175/C$163</f>
        <v>1</v>
      </c>
      <c r="E175" s="20">
        <f>SUM(E172:E174)</f>
        <v>1008</v>
      </c>
      <c r="F175" s="57">
        <f>+E175/E$163</f>
        <v>1</v>
      </c>
      <c r="G175" s="57"/>
      <c r="H175" s="57"/>
      <c r="I175" s="20">
        <f>SUM(I172:I174)</f>
        <v>210</v>
      </c>
      <c r="J175" s="57">
        <f>+I175/I$163</f>
        <v>1</v>
      </c>
    </row>
    <row r="176" spans="2:10" ht="12.75">
      <c r="B176" s="61" t="s">
        <v>98</v>
      </c>
      <c r="C176" s="20"/>
      <c r="D176" s="20"/>
      <c r="E176" s="20"/>
      <c r="F176" s="20"/>
      <c r="G176" s="20"/>
      <c r="H176" s="20"/>
      <c r="I176" s="20"/>
      <c r="J176" s="20"/>
    </row>
    <row r="177" spans="2:10" ht="12.75">
      <c r="B177" s="20"/>
      <c r="C177" s="53" t="s">
        <v>62</v>
      </c>
      <c r="D177" s="53" t="s">
        <v>33</v>
      </c>
      <c r="E177" s="53" t="s">
        <v>75</v>
      </c>
      <c r="F177" s="53" t="s">
        <v>33</v>
      </c>
      <c r="G177" s="53"/>
      <c r="H177" s="53"/>
      <c r="I177" s="53" t="s">
        <v>76</v>
      </c>
      <c r="J177" s="53" t="s">
        <v>33</v>
      </c>
    </row>
    <row r="178" spans="2:10" ht="12.75">
      <c r="B178" s="53" t="s">
        <v>65</v>
      </c>
      <c r="C178" s="20">
        <f>+E178+I178</f>
        <v>560</v>
      </c>
      <c r="D178" s="57">
        <f>+C178/C$163</f>
        <v>0.45977011494252873</v>
      </c>
      <c r="E178" s="58">
        <f>SUM(J$12:J$24)+SUM(M$12:M$24)+SUM(J$49:J$60)+SUM(M$49:M$60)+SUM(J$102:J$112)+SUM(M$102:M$112)+J$62+J$64+M$62+M$64+J$114+J$116+J$118+J$120+M$114+M$116+M$118+M$120</f>
        <v>455</v>
      </c>
      <c r="F178" s="57">
        <f>+E178/E$163</f>
        <v>0.4513888888888889</v>
      </c>
      <c r="G178" s="57"/>
      <c r="H178" s="57"/>
      <c r="I178" s="58">
        <f>+SUM(J$66:J$73)+SUM(M$66:M$73)+SUM(J$122:J$130)+SUM(M$122:M$130)</f>
        <v>105</v>
      </c>
      <c r="J178" s="57">
        <f>+I178/I$163</f>
        <v>0.5</v>
      </c>
    </row>
    <row r="179" spans="2:10" ht="12.75">
      <c r="B179" s="53" t="s">
        <v>66</v>
      </c>
      <c r="C179" s="20">
        <f>+E179+I179</f>
        <v>537</v>
      </c>
      <c r="D179" s="57">
        <f>+C179/C$163</f>
        <v>0.4408866995073892</v>
      </c>
      <c r="E179" s="58">
        <f>SUM(K$12:K$24)+SUM(N$12:N$24)+SUM(K$49:K$60)+SUM(N$49:N$60)+SUM(K$102:K$112)+SUM(N$102:N$112)+K$62+K$64+N$62+N$64+K$114+K$116+K$118+K$120+N$114+N$116+N$118+N$120</f>
        <v>443</v>
      </c>
      <c r="F179" s="57">
        <f>+E179/E$163</f>
        <v>0.439484126984127</v>
      </c>
      <c r="G179" s="57"/>
      <c r="H179" s="57"/>
      <c r="I179" s="58">
        <f>+SUM(K$66:K$73)+SUM(N$66:N$73)+SUM(K$122:K$130)+SUM(N$122:N$130)</f>
        <v>94</v>
      </c>
      <c r="J179" s="57">
        <f>+I179/I$163</f>
        <v>0.44761904761904764</v>
      </c>
    </row>
    <row r="180" spans="2:10" ht="12.75">
      <c r="B180" s="53" t="s">
        <v>67</v>
      </c>
      <c r="C180" s="20">
        <f>+E180+I180</f>
        <v>121</v>
      </c>
      <c r="D180" s="57">
        <f>+C180/C$163</f>
        <v>0.0993431855500821</v>
      </c>
      <c r="E180" s="58">
        <f>SUM(L$12:L$22)+SUM(O$12:O$22)+SUM(L$49:L$60)+SUM(O$49:O$60)+SUM(L$102:L$112)+SUM(O$102:O$112)+L$62+L$64+O$62+O$64+L$114+L$116+L$118++L$120+O$114+O$116+O$118+O$120</f>
        <v>110</v>
      </c>
      <c r="F180" s="57">
        <f>+E180/E$163</f>
        <v>0.10912698412698413</v>
      </c>
      <c r="G180" s="57"/>
      <c r="H180" s="57"/>
      <c r="I180" s="58">
        <f>+SUM(L$66:L$73)+SUM(O$66:O$73)+SUM(L$122:L$130)+SUM(O$122:O$130)</f>
        <v>11</v>
      </c>
      <c r="J180" s="57">
        <f>+I180/I$163</f>
        <v>0.05238095238095238</v>
      </c>
    </row>
    <row r="181" spans="2:10" ht="12.75">
      <c r="B181" s="53" t="s">
        <v>62</v>
      </c>
      <c r="C181" s="20">
        <f>+E181+I181</f>
        <v>1218</v>
      </c>
      <c r="D181" s="57">
        <f>+C181/C$163</f>
        <v>1</v>
      </c>
      <c r="E181" s="20">
        <f>SUM(E178:E180)</f>
        <v>1008</v>
      </c>
      <c r="F181" s="57">
        <f>+E181/E$163</f>
        <v>1</v>
      </c>
      <c r="G181" s="57"/>
      <c r="H181" s="57"/>
      <c r="I181" s="20">
        <f>SUM(I178:I180)</f>
        <v>210</v>
      </c>
      <c r="J181" s="57">
        <f>+I181/I$163</f>
        <v>1</v>
      </c>
    </row>
    <row r="182" spans="2:10" ht="12.75">
      <c r="B182" s="56" t="s">
        <v>99</v>
      </c>
      <c r="C182" s="15"/>
      <c r="D182" s="15"/>
      <c r="E182" s="15"/>
      <c r="F182" s="15"/>
      <c r="G182" s="15"/>
      <c r="H182" s="15"/>
      <c r="I182" s="15"/>
      <c r="J182" s="15"/>
    </row>
    <row r="183" spans="2:10" ht="12.75">
      <c r="B183" s="15"/>
      <c r="C183" s="42" t="s">
        <v>62</v>
      </c>
      <c r="D183" s="42" t="s">
        <v>33</v>
      </c>
      <c r="E183" s="42" t="s">
        <v>75</v>
      </c>
      <c r="F183" s="42" t="s">
        <v>33</v>
      </c>
      <c r="G183" s="42"/>
      <c r="H183" s="42"/>
      <c r="I183" s="42" t="s">
        <v>76</v>
      </c>
      <c r="J183" s="42" t="s">
        <v>33</v>
      </c>
    </row>
    <row r="184" spans="2:10" ht="12.75">
      <c r="B184" s="42" t="s">
        <v>65</v>
      </c>
      <c r="C184" s="15">
        <f>+E184+I184</f>
        <v>559</v>
      </c>
      <c r="D184" s="44">
        <f>+C184/C$163</f>
        <v>0.45894909688013136</v>
      </c>
      <c r="E184" s="15">
        <f>+(E160+E166+E172+E178)/4</f>
        <v>454</v>
      </c>
      <c r="F184" s="44">
        <f>+E184/E$163</f>
        <v>0.4503968253968254</v>
      </c>
      <c r="G184" s="44"/>
      <c r="H184" s="44"/>
      <c r="I184" s="15">
        <f>+(I160+I166+I172+I178)/4</f>
        <v>105</v>
      </c>
      <c r="J184" s="44">
        <f>+I184/I$163</f>
        <v>0.5</v>
      </c>
    </row>
    <row r="185" spans="2:10" ht="12.75">
      <c r="B185" s="42" t="s">
        <v>66</v>
      </c>
      <c r="C185" s="15">
        <f>+E185+I185</f>
        <v>538</v>
      </c>
      <c r="D185" s="44">
        <f>+C185/C$163</f>
        <v>0.44170771756978655</v>
      </c>
      <c r="E185" s="15">
        <f>+(E161+E167+E173+E179)/4</f>
        <v>444</v>
      </c>
      <c r="F185" s="44">
        <f>+E185/E$163</f>
        <v>0.44047619047619047</v>
      </c>
      <c r="G185" s="44"/>
      <c r="H185" s="44"/>
      <c r="I185" s="15">
        <f>+(I161+I167+I173+I179)/4</f>
        <v>94</v>
      </c>
      <c r="J185" s="44">
        <f>+I185/I$163</f>
        <v>0.44761904761904764</v>
      </c>
    </row>
    <row r="186" spans="2:10" ht="12.75">
      <c r="B186" s="42" t="s">
        <v>67</v>
      </c>
      <c r="C186" s="15">
        <f>+E186+I186</f>
        <v>121</v>
      </c>
      <c r="D186" s="44">
        <f>+C186/C$163</f>
        <v>0.0993431855500821</v>
      </c>
      <c r="E186" s="15">
        <f>+(E162+E168+E174+E180)/4</f>
        <v>110</v>
      </c>
      <c r="F186" s="44">
        <f>+E186/E$163</f>
        <v>0.10912698412698413</v>
      </c>
      <c r="G186" s="44"/>
      <c r="H186" s="44"/>
      <c r="I186" s="15">
        <f>+(I162+I168+I174+I180)/4</f>
        <v>11</v>
      </c>
      <c r="J186" s="44">
        <f>+I186/I$163</f>
        <v>0.05238095238095238</v>
      </c>
    </row>
    <row r="187" spans="2:10" ht="12.75">
      <c r="B187" s="42" t="s">
        <v>62</v>
      </c>
      <c r="C187" s="15">
        <f>+E187+I187</f>
        <v>1218</v>
      </c>
      <c r="D187" s="44">
        <f>+C187/C$163</f>
        <v>1</v>
      </c>
      <c r="E187" s="15">
        <f>+SUM(E184:E186)</f>
        <v>1008</v>
      </c>
      <c r="F187" s="44">
        <f>+E187/E$163</f>
        <v>1</v>
      </c>
      <c r="G187" s="44"/>
      <c r="H187" s="44"/>
      <c r="I187" s="15">
        <f>+SUM(I184:I186)</f>
        <v>210</v>
      </c>
      <c r="J187" s="44">
        <f>+I187/I$163</f>
        <v>1</v>
      </c>
    </row>
    <row r="190" spans="3:4" ht="12.75">
      <c r="C190" s="54"/>
      <c r="D190" s="54"/>
    </row>
    <row r="191" spans="1:4" ht="12.75">
      <c r="A191" s="27"/>
      <c r="C191" s="54" t="s">
        <v>54</v>
      </c>
      <c r="D191" s="54" t="s">
        <v>33</v>
      </c>
    </row>
    <row r="192" spans="2:4" ht="12.75">
      <c r="B192" s="13" t="s">
        <v>88</v>
      </c>
      <c r="C192" s="82">
        <f>+SUM(C193:C197)</f>
        <v>62</v>
      </c>
      <c r="D192" s="83">
        <f>(C192/180)*100</f>
        <v>34.44444444444444</v>
      </c>
    </row>
    <row r="193" spans="2:4" ht="12.75">
      <c r="B193" s="90" t="s">
        <v>70</v>
      </c>
      <c r="C193" s="20">
        <v>8</v>
      </c>
      <c r="D193" s="20"/>
    </row>
    <row r="194" spans="2:4" ht="12.75">
      <c r="B194" s="93" t="s">
        <v>195</v>
      </c>
      <c r="C194" s="20">
        <v>10</v>
      </c>
      <c r="D194" s="20"/>
    </row>
    <row r="195" spans="2:4" ht="12.75">
      <c r="B195" s="90" t="s">
        <v>161</v>
      </c>
      <c r="C195" s="20">
        <v>7</v>
      </c>
      <c r="D195" s="20"/>
    </row>
    <row r="196" spans="2:4" ht="12.75">
      <c r="B196" s="93" t="s">
        <v>171</v>
      </c>
      <c r="C196" s="20">
        <v>35</v>
      </c>
      <c r="D196" s="20"/>
    </row>
    <row r="197" spans="2:4" ht="12.75">
      <c r="B197" s="93" t="s">
        <v>21</v>
      </c>
      <c r="C197" s="20">
        <v>2</v>
      </c>
      <c r="D197" s="20"/>
    </row>
    <row r="199" ht="42.75">
      <c r="B199" s="94" t="s">
        <v>172</v>
      </c>
    </row>
    <row r="200" spans="1:3" ht="45">
      <c r="A200" s="95"/>
      <c r="B200" s="96" t="s">
        <v>173</v>
      </c>
      <c r="C200" s="97">
        <v>180</v>
      </c>
    </row>
    <row r="201" spans="1:3" ht="15">
      <c r="A201" s="95"/>
      <c r="B201" s="98" t="s">
        <v>174</v>
      </c>
      <c r="C201" s="97">
        <v>54</v>
      </c>
    </row>
    <row r="202" spans="1:3" ht="30">
      <c r="A202" s="95"/>
      <c r="B202" s="98" t="s">
        <v>175</v>
      </c>
      <c r="C202" s="97">
        <v>6</v>
      </c>
    </row>
    <row r="203" spans="1:3" ht="75">
      <c r="A203" s="95"/>
      <c r="B203" s="98" t="s">
        <v>176</v>
      </c>
      <c r="C203" s="97">
        <v>0</v>
      </c>
    </row>
    <row r="204" spans="2:3" ht="45">
      <c r="B204" s="98" t="s">
        <v>196</v>
      </c>
      <c r="C204" s="55">
        <v>1</v>
      </c>
    </row>
  </sheetData>
  <sheetProtection/>
  <mergeCells count="76">
    <mergeCell ref="P61:P62"/>
    <mergeCell ref="P63:P64"/>
    <mergeCell ref="P113:P114"/>
    <mergeCell ref="P115:P116"/>
    <mergeCell ref="P117:P118"/>
    <mergeCell ref="P119:P120"/>
    <mergeCell ref="J134:L134"/>
    <mergeCell ref="I77:K77"/>
    <mergeCell ref="L77:N77"/>
    <mergeCell ref="B82:E82"/>
    <mergeCell ref="B30:E30"/>
    <mergeCell ref="G10:G11"/>
    <mergeCell ref="H10:H11"/>
    <mergeCell ref="E10:E11"/>
    <mergeCell ref="D10:D11"/>
    <mergeCell ref="C10:C11"/>
    <mergeCell ref="M134:O134"/>
    <mergeCell ref="B139:E139"/>
    <mergeCell ref="P99:P101"/>
    <mergeCell ref="F100:F101"/>
    <mergeCell ref="J100:L100"/>
    <mergeCell ref="M100:O100"/>
    <mergeCell ref="J132:L132"/>
    <mergeCell ref="M132:O132"/>
    <mergeCell ref="I100:I101"/>
    <mergeCell ref="E100:E101"/>
    <mergeCell ref="A99:A101"/>
    <mergeCell ref="B99:B101"/>
    <mergeCell ref="C99:E99"/>
    <mergeCell ref="I99:O99"/>
    <mergeCell ref="H100:H101"/>
    <mergeCell ref="G100:G101"/>
    <mergeCell ref="F99:H99"/>
    <mergeCell ref="D100:D101"/>
    <mergeCell ref="C100:C101"/>
    <mergeCell ref="P46:P48"/>
    <mergeCell ref="F47:F48"/>
    <mergeCell ref="J47:L47"/>
    <mergeCell ref="M47:O47"/>
    <mergeCell ref="I75:K75"/>
    <mergeCell ref="L75:N75"/>
    <mergeCell ref="G47:G48"/>
    <mergeCell ref="H47:H48"/>
    <mergeCell ref="F46:H46"/>
    <mergeCell ref="I47:I48"/>
    <mergeCell ref="C46:E46"/>
    <mergeCell ref="I46:O46"/>
    <mergeCell ref="E47:E48"/>
    <mergeCell ref="J26:L26"/>
    <mergeCell ref="M26:O26"/>
    <mergeCell ref="C47:C48"/>
    <mergeCell ref="D47:D48"/>
    <mergeCell ref="I9:O9"/>
    <mergeCell ref="P9:P11"/>
    <mergeCell ref="F10:F11"/>
    <mergeCell ref="J10:L10"/>
    <mergeCell ref="M10:O10"/>
    <mergeCell ref="I10:I11"/>
    <mergeCell ref="F9:H9"/>
    <mergeCell ref="F61:F62"/>
    <mergeCell ref="F63:F64"/>
    <mergeCell ref="G61:G62"/>
    <mergeCell ref="H63:H64"/>
    <mergeCell ref="F115:F116"/>
    <mergeCell ref="A9:A11"/>
    <mergeCell ref="B9:B11"/>
    <mergeCell ref="C9:E9"/>
    <mergeCell ref="A46:A48"/>
    <mergeCell ref="B46:B48"/>
    <mergeCell ref="F113:F114"/>
    <mergeCell ref="G113:G114"/>
    <mergeCell ref="F117:F118"/>
    <mergeCell ref="F119:F120"/>
    <mergeCell ref="G115:G116"/>
    <mergeCell ref="H117:H118"/>
    <mergeCell ref="H119:H120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69" r:id="rId1"/>
  <rowBreaks count="3" manualBreakCount="3">
    <brk id="38" max="18" man="1"/>
    <brk id="91" max="18" man="1"/>
    <brk id="15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user</cp:lastModifiedBy>
  <cp:lastPrinted>2013-05-04T10:21:44Z</cp:lastPrinted>
  <dcterms:created xsi:type="dcterms:W3CDTF">2009-03-13T14:33:04Z</dcterms:created>
  <dcterms:modified xsi:type="dcterms:W3CDTF">2013-05-04T10:22:04Z</dcterms:modified>
  <cp:category/>
  <cp:version/>
  <cp:contentType/>
  <cp:contentStatus/>
</cp:coreProperties>
</file>