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2"/>
  </bookViews>
  <sheets>
    <sheet name="ZARZADZANIE_LwP" sheetId="1" r:id="rId1"/>
    <sheet name="ZARZADZANIE_ZJiŚ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<sst xmlns="http://schemas.openxmlformats.org/spreadsheetml/2006/main" count="940" uniqueCount="196">
  <si>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</si>
  <si>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</si>
  <si>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</si>
  <si>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</si>
  <si>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</si>
  <si>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</si>
  <si>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</si>
  <si>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</si>
  <si>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</si>
  <si>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</si>
  <si>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</si>
  <si>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</si>
  <si>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</si>
  <si>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</si>
  <si>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</si>
  <si>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</si>
  <si>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</si>
  <si>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</si>
  <si>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</si>
  <si>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</si>
  <si>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</si>
  <si>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</si>
  <si>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</si>
  <si>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</si>
  <si>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</si>
  <si>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</si>
  <si>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</si>
  <si>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</si>
  <si>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</si>
  <si>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</si>
  <si>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</si>
  <si>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</si>
  <si>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</si>
  <si>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</si>
  <si>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</si>
  <si>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</si>
  <si>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</si>
  <si>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</si>
  <si>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</si>
  <si>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</si>
  <si>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</si>
  <si>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</si>
  <si>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</si>
  <si>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</si>
  <si>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</si>
  <si>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</si>
  <si>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</si>
  <si>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</si>
  <si>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</si>
  <si>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</si>
  <si>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</si>
  <si>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</si>
  <si>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</si>
  <si>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</si>
  <si>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</si>
  <si>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</si>
  <si>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</si>
  <si>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</si>
  <si>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</si>
  <si>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</si>
  <si>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</si>
  <si>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</si>
  <si>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</si>
  <si>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</si>
  <si>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</si>
  <si>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</si>
  <si>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</si>
  <si>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ECTS</t>
  </si>
  <si>
    <t>Studia niestacjonarne I stopnia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</si>
  <si>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</si>
  <si>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</si>
  <si>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</si>
  <si>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</si>
  <si>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</si>
  <si>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</si>
  <si>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</si>
  <si>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</si>
  <si>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</si>
  <si>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</si>
  <si>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</si>
  <si>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</si>
  <si>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</si>
  <si>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</si>
  <si>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</si>
  <si>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</si>
  <si>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</si>
  <si>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Specjalność: Zarządzanie Jakością i Środowiskiem</t>
  </si>
  <si>
    <t>Specjalność: Zarządzanie Gospodarką Turystyczną i Hotelarstwem</t>
  </si>
  <si>
    <t>JO</t>
  </si>
  <si>
    <t>min.godz.</t>
  </si>
  <si>
    <t>min. ECTS</t>
  </si>
  <si>
    <t>1, 2</t>
  </si>
  <si>
    <t>3, 4</t>
  </si>
  <si>
    <t>Specjalność: –</t>
  </si>
  <si>
    <t>Sem."3"</t>
  </si>
  <si>
    <t>Sem."4"</t>
  </si>
  <si>
    <t>Sem."5"</t>
  </si>
  <si>
    <t>Sem."6"</t>
  </si>
  <si>
    <t>* student wybiera jeden wykład w ramach specjalności</t>
  </si>
  <si>
    <t>"3"</t>
  </si>
  <si>
    <t>"4"</t>
  </si>
  <si>
    <t>"5"</t>
  </si>
  <si>
    <t>"6"</t>
  </si>
  <si>
    <t>"1"</t>
  </si>
  <si>
    <t>"2"</t>
  </si>
  <si>
    <t>VI sem - 10 ECTS</t>
  </si>
  <si>
    <t>* student wybiera jeden wykład z listy</t>
  </si>
  <si>
    <t>Informatyka w zarządzaniu</t>
  </si>
  <si>
    <t>II sem - 2 ECTS</t>
  </si>
  <si>
    <t xml:space="preserve"> IV sem - 3 ECTS</t>
  </si>
  <si>
    <t>PK</t>
  </si>
  <si>
    <t>PS</t>
  </si>
  <si>
    <t>PK – przedmioty realizowane dla kierunku</t>
  </si>
  <si>
    <t>11a</t>
  </si>
  <si>
    <t>11b</t>
  </si>
  <si>
    <t>Współdziałanie gospodarcze przedsiębiorstw</t>
  </si>
  <si>
    <t>12a</t>
  </si>
  <si>
    <t>12b</t>
  </si>
  <si>
    <t>13a</t>
  </si>
  <si>
    <t>13b</t>
  </si>
  <si>
    <t>14a</t>
  </si>
  <si>
    <t>14b</t>
  </si>
  <si>
    <t>Plan studiów na rok akad. 2011/2012</t>
  </si>
  <si>
    <t>RAZEM (a)</t>
  </si>
  <si>
    <t>RAZEM (b)</t>
  </si>
  <si>
    <t>PS – przedmioty realizowane dla specjalności</t>
  </si>
  <si>
    <t>Razem godziny w semestrze (a)</t>
  </si>
  <si>
    <t>Razem godziny w semestrze (b)</t>
  </si>
  <si>
    <t>Logistyka w przedsiębiorstwie (a, a)</t>
  </si>
  <si>
    <t>Logistyka w przedsiębiorstwie (a, b)</t>
  </si>
  <si>
    <t>Logistyka w przedsiębiorstwie (b, a)</t>
  </si>
  <si>
    <t>Logistyka w przedsiębiorstwie (b, b)</t>
  </si>
  <si>
    <t>Logistyka w przedsiębiorstwie (średnia)</t>
  </si>
  <si>
    <t>Godz.</t>
  </si>
  <si>
    <t>Do wyboru (co najmniej 30%)</t>
  </si>
  <si>
    <t>a</t>
  </si>
  <si>
    <t>b</t>
  </si>
  <si>
    <t>Zarządzanie Jakością i Środowiskiem (a, a)</t>
  </si>
  <si>
    <t>Zarządzanie Jakością i Środowiskiem (a, b)</t>
  </si>
  <si>
    <t>Zarządzanie Jakością i Środowiskiem (b, a)</t>
  </si>
  <si>
    <t>Zarządzanie Jakością i Środowiskiem (b, b)</t>
  </si>
  <si>
    <t>Zarządzanie Jakością i Środowiskiem (średnia)</t>
  </si>
  <si>
    <t>Zarządzanie Gospodarką Turystyczną i Hotelarstwem (a, a)</t>
  </si>
  <si>
    <t>Zarządzanie Gospodarką Turystyczną i Hotelarstwem (a, b)</t>
  </si>
  <si>
    <t>Zarządzanie Gospodarką Turystyczną i Hotelarstwem (b, a)</t>
  </si>
  <si>
    <t>Zarządzanie Gospodarką Turystyczną i Hotelarstwem (b, b)</t>
  </si>
  <si>
    <t>Zarządzanie Gospodarką Turystyczną i Hotelarstwem (średnia)</t>
  </si>
  <si>
    <t>do wyboru z pary 13a i 13b</t>
  </si>
  <si>
    <t>do wyboru z pary 12a i 12b</t>
  </si>
  <si>
    <t>do wyboru z pary 11a i 11b</t>
  </si>
  <si>
    <t>do wyboru z pary 14a i 14b</t>
  </si>
  <si>
    <t>do wyboru z pary 14a i 14 b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</si>
  <si>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</si>
  <si>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</si>
  <si>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</si>
  <si>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</si>
  <si>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</si>
  <si>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Zarządzanie produkcją</t>
  </si>
  <si>
    <t>Wykład do wyboru*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</si>
  <si>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</si>
  <si>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</si>
  <si>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</si>
  <si>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</si>
  <si>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</si>
  <si>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</si>
  <si>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Logistyka dystrybucji</t>
  </si>
  <si>
    <t>Ekonomika turystyki</t>
  </si>
  <si>
    <t>Ekonomika handlu i usług</t>
  </si>
  <si>
    <t>Nauka o przedsiębiorstwie turystycznym</t>
  </si>
  <si>
    <t>Kanon krajoznawczy</t>
  </si>
  <si>
    <t>Elementy teorii konsumpcji</t>
  </si>
  <si>
    <t>Zagospodarowanie turystyczne kraju</t>
  </si>
  <si>
    <t>Hotelarstwo</t>
  </si>
  <si>
    <t>IV sem. - 4 ECTS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</si>
  <si>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</si>
  <si>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</si>
  <si>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</si>
  <si>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</si>
  <si>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</si>
  <si>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</si>
  <si>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</si>
  <si>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</si>
  <si>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</si>
  <si>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Systemy zarządzania jakością i środowiskiem</t>
  </si>
  <si>
    <t>Przyrodnicze, prawne i etyczne podstawy ochrony środowiska</t>
  </si>
  <si>
    <t>Ekonomia środowiska</t>
  </si>
  <si>
    <t>Metody doskonalenia systemów zarządzania</t>
  </si>
  <si>
    <t>Prośrodowiskowe zarządzanie organizacją</t>
  </si>
  <si>
    <t>Analiza wskaźnikowa i benchmarking</t>
  </si>
  <si>
    <t>Audity jakości i środowiska</t>
  </si>
  <si>
    <t>Finanse i rachunkowość środowiska</t>
  </si>
  <si>
    <t>Zarządzanie zrównoważonym rozwojem</t>
  </si>
  <si>
    <t>Marketing ekologiczny i modele konsumpcji</t>
  </si>
  <si>
    <t>Analiza kosztów i korzyści</t>
  </si>
  <si>
    <t>Metody statystyczne w doskonaleniu procesów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</si>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</sst>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sz val="10"/>
      <color indexed="4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1" customFormat="1" ht="15.75">
      <c r="A1" s="71" t="s">
        <v>195</v>
      </c>
    </row>
    <row r="3" spans="2:11" ht="12.75">
      <c r="B3" s="15" t="s">
        <v>122</v>
      </c>
      <c r="D3" s="15"/>
      <c r="E3" s="20" t="s">
        <v>40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6">
        <f>G4/G7</f>
        <v>0.5026041666666666</v>
      </c>
      <c r="F4" s="20" t="s">
        <v>42</v>
      </c>
      <c r="G4" s="20">
        <f>H23+K23</f>
        <v>193</v>
      </c>
      <c r="H4" s="15"/>
      <c r="I4" s="15"/>
      <c r="J4" s="15"/>
      <c r="K4" s="15"/>
    </row>
    <row r="5" spans="2:11" ht="12.75">
      <c r="B5" t="s">
        <v>68</v>
      </c>
      <c r="D5" s="15"/>
      <c r="E5" s="56">
        <f>G5/G7</f>
        <v>0.4192708333333333</v>
      </c>
      <c r="F5" s="20" t="s">
        <v>43</v>
      </c>
      <c r="G5" s="20">
        <f>I23+L23</f>
        <v>161</v>
      </c>
      <c r="H5" s="15"/>
      <c r="I5" s="15"/>
      <c r="J5" s="15"/>
      <c r="K5" s="15"/>
    </row>
    <row r="6" spans="2:11" ht="12.75">
      <c r="B6" t="s">
        <v>2</v>
      </c>
      <c r="D6" s="15"/>
      <c r="E6" s="56">
        <f>G6/G7</f>
        <v>0.078125</v>
      </c>
      <c r="F6" s="20" t="s">
        <v>44</v>
      </c>
      <c r="G6" s="20">
        <f>J23+M23</f>
        <v>30</v>
      </c>
      <c r="H6" s="15"/>
      <c r="I6" s="15"/>
      <c r="J6" s="15"/>
      <c r="K6" s="15"/>
    </row>
    <row r="7" spans="2:11" ht="12.75">
      <c r="B7" t="s">
        <v>46</v>
      </c>
      <c r="D7" s="15"/>
      <c r="E7" s="56">
        <f>SUM(E4:E6)</f>
        <v>1</v>
      </c>
      <c r="F7" s="20" t="s">
        <v>3</v>
      </c>
      <c r="G7" s="20">
        <f>SUM(G4:G6)</f>
        <v>384</v>
      </c>
      <c r="H7" s="15"/>
      <c r="I7" s="15"/>
      <c r="J7" s="15"/>
      <c r="K7" s="15"/>
    </row>
    <row r="8" spans="2:11" ht="12.75">
      <c r="B8" t="s">
        <v>93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12" t="s">
        <v>35</v>
      </c>
      <c r="B9" s="112" t="s">
        <v>4</v>
      </c>
      <c r="C9" s="113" t="s">
        <v>5</v>
      </c>
      <c r="D9" s="113"/>
      <c r="E9" s="113"/>
      <c r="F9" s="64" t="s">
        <v>6</v>
      </c>
      <c r="G9" s="113" t="s">
        <v>7</v>
      </c>
      <c r="H9" s="112"/>
      <c r="I9" s="112"/>
      <c r="J9" s="112"/>
      <c r="K9" s="112"/>
      <c r="L9" s="112"/>
      <c r="M9" s="112"/>
      <c r="N9" s="103" t="s">
        <v>8</v>
      </c>
    </row>
    <row r="10" spans="1:14" s="1" customFormat="1" ht="12.75">
      <c r="A10" s="112"/>
      <c r="B10" s="116"/>
      <c r="C10" s="65" t="s">
        <v>9</v>
      </c>
      <c r="D10" s="65" t="s">
        <v>10</v>
      </c>
      <c r="E10" s="66" t="s">
        <v>11</v>
      </c>
      <c r="F10" s="110" t="s">
        <v>67</v>
      </c>
      <c r="G10" s="66" t="s">
        <v>3</v>
      </c>
      <c r="H10" s="108" t="s">
        <v>12</v>
      </c>
      <c r="I10" s="109"/>
      <c r="J10" s="110"/>
      <c r="K10" s="108" t="s">
        <v>13</v>
      </c>
      <c r="L10" s="109"/>
      <c r="M10" s="110"/>
      <c r="N10" s="104"/>
    </row>
    <row r="11" spans="1:14" s="1" customFormat="1" ht="12.75">
      <c r="A11" s="112"/>
      <c r="B11" s="116"/>
      <c r="C11" s="68"/>
      <c r="D11" s="68" t="s">
        <v>14</v>
      </c>
      <c r="E11" s="69" t="s">
        <v>15</v>
      </c>
      <c r="F11" s="110"/>
      <c r="G11" s="69" t="s">
        <v>16</v>
      </c>
      <c r="H11" s="67" t="s">
        <v>17</v>
      </c>
      <c r="I11" s="70" t="s">
        <v>18</v>
      </c>
      <c r="J11" s="70" t="s">
        <v>19</v>
      </c>
      <c r="K11" s="70" t="s">
        <v>17</v>
      </c>
      <c r="L11" s="70" t="s">
        <v>18</v>
      </c>
      <c r="M11" s="70" t="s">
        <v>19</v>
      </c>
      <c r="N11" s="105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10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5</v>
      </c>
      <c r="B16" s="21" t="s">
        <v>47</v>
      </c>
      <c r="C16" s="22">
        <v>2</v>
      </c>
      <c r="D16" s="22">
        <v>2</v>
      </c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15</v>
      </c>
      <c r="L16" s="22">
        <v>15</v>
      </c>
      <c r="M16" s="22">
        <v>0</v>
      </c>
      <c r="N16" s="21"/>
    </row>
    <row r="17" spans="1:14" s="37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7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7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29" customFormat="1" ht="12.75">
      <c r="A20" s="46">
        <v>9</v>
      </c>
      <c r="B20" s="47" t="s">
        <v>20</v>
      </c>
      <c r="C20" s="48"/>
      <c r="D20" s="48" t="s">
        <v>91</v>
      </c>
      <c r="E20" s="48"/>
      <c r="F20" s="49">
        <v>2</v>
      </c>
      <c r="G20" s="48">
        <v>44</v>
      </c>
      <c r="H20" s="49">
        <v>0</v>
      </c>
      <c r="I20" s="49">
        <v>22</v>
      </c>
      <c r="J20" s="49">
        <v>0</v>
      </c>
      <c r="K20" s="49">
        <v>0</v>
      </c>
      <c r="L20" s="49">
        <v>22</v>
      </c>
      <c r="M20" s="49">
        <v>0</v>
      </c>
      <c r="N20" s="77" t="s">
        <v>108</v>
      </c>
    </row>
    <row r="21" spans="1:14" ht="12.75">
      <c r="A21" s="26">
        <v>10</v>
      </c>
      <c r="B21" s="26" t="s">
        <v>49</v>
      </c>
      <c r="C21" s="7">
        <v>2</v>
      </c>
      <c r="D21" s="8"/>
      <c r="E21" s="7"/>
      <c r="F21" s="7">
        <v>4</v>
      </c>
      <c r="G21" s="7">
        <v>12</v>
      </c>
      <c r="H21" s="5">
        <v>0</v>
      </c>
      <c r="I21" s="5">
        <v>0</v>
      </c>
      <c r="J21" s="5">
        <v>0</v>
      </c>
      <c r="K21" s="5">
        <v>12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6</v>
      </c>
      <c r="G22" s="2">
        <v>24</v>
      </c>
      <c r="H22" s="2">
        <v>0</v>
      </c>
      <c r="I22" s="2">
        <v>0</v>
      </c>
      <c r="J22" s="2">
        <v>0</v>
      </c>
      <c r="K22" s="2">
        <v>12</v>
      </c>
      <c r="L22" s="2">
        <v>12</v>
      </c>
      <c r="M22" s="2">
        <v>0</v>
      </c>
      <c r="N22" s="3"/>
    </row>
    <row r="23" spans="1:14" s="13" customFormat="1" ht="12.75">
      <c r="A23" s="11"/>
      <c r="B23" s="11" t="s">
        <v>27</v>
      </c>
      <c r="C23" s="12">
        <f>COUNT(C12:C22)</f>
        <v>7</v>
      </c>
      <c r="D23" s="11"/>
      <c r="E23" s="11"/>
      <c r="F23" s="12">
        <f aca="true" t="shared" si="0" ref="F23:M23">SUM(F12:F22)</f>
        <v>60</v>
      </c>
      <c r="G23" s="12">
        <f t="shared" si="0"/>
        <v>384</v>
      </c>
      <c r="H23" s="12">
        <f t="shared" si="0"/>
        <v>90</v>
      </c>
      <c r="I23" s="12">
        <f t="shared" si="0"/>
        <v>112</v>
      </c>
      <c r="J23" s="12">
        <f t="shared" si="0"/>
        <v>30</v>
      </c>
      <c r="K23" s="12">
        <f t="shared" si="0"/>
        <v>103</v>
      </c>
      <c r="L23" s="12">
        <f t="shared" si="0"/>
        <v>49</v>
      </c>
      <c r="M23" s="12">
        <f t="shared" si="0"/>
        <v>0</v>
      </c>
      <c r="N23" s="11"/>
    </row>
    <row r="24" spans="1:14" s="13" customFormat="1" ht="12.75">
      <c r="A24" s="14"/>
      <c r="B24" s="18" t="s">
        <v>73</v>
      </c>
      <c r="C24" s="19"/>
      <c r="D24" s="19"/>
      <c r="E24" s="19"/>
      <c r="F24" s="19"/>
      <c r="H24" s="111">
        <f>SUM(H23:J23)</f>
        <v>232</v>
      </c>
      <c r="I24" s="111"/>
      <c r="J24" s="111"/>
      <c r="K24" s="111">
        <f>SUM(K23:M23)</f>
        <v>152</v>
      </c>
      <c r="L24" s="111"/>
      <c r="M24" s="111"/>
      <c r="N24" s="14"/>
    </row>
    <row r="25" spans="1:14" s="13" customFormat="1" ht="12.75">
      <c r="A25" s="14"/>
      <c r="B25" s="60" t="s">
        <v>67</v>
      </c>
      <c r="C25" s="19"/>
      <c r="D25" s="19"/>
      <c r="E25" s="19"/>
      <c r="F25" s="60"/>
      <c r="G25" s="61" t="s">
        <v>103</v>
      </c>
      <c r="H25" s="61" t="s">
        <v>104</v>
      </c>
      <c r="I25" s="59"/>
      <c r="J25" s="59"/>
      <c r="K25" s="59"/>
      <c r="L25" s="59"/>
      <c r="M25" s="59"/>
      <c r="N25" s="14"/>
    </row>
    <row r="26" spans="2:14" s="1" customFormat="1" ht="12.75">
      <c r="B26" s="62" t="s">
        <v>110</v>
      </c>
      <c r="C26" s="19"/>
      <c r="D26" s="19"/>
      <c r="E26" s="19"/>
      <c r="F26" s="63">
        <f>SUM(F10:F22)</f>
        <v>60</v>
      </c>
      <c r="G26" s="61">
        <f>+SUM(F12:F13)+F15+F17+F19</f>
        <v>33</v>
      </c>
      <c r="H26" s="61">
        <f>F26-G26</f>
        <v>27</v>
      </c>
      <c r="I26" s="59"/>
      <c r="J26" s="59"/>
      <c r="K26" s="59"/>
      <c r="L26" s="59"/>
      <c r="M26" s="10"/>
      <c r="N26" s="9"/>
    </row>
    <row r="27" spans="2:5" ht="12.75">
      <c r="B27" s="101"/>
      <c r="C27" s="102"/>
      <c r="D27" s="102"/>
      <c r="E27" s="102"/>
    </row>
    <row r="28" spans="2:5" ht="12.75">
      <c r="B28" s="101" t="s">
        <v>76</v>
      </c>
      <c r="C28" s="102"/>
      <c r="D28" s="102"/>
      <c r="E28" s="102"/>
    </row>
    <row r="29" spans="2:13" s="39" customFormat="1" ht="12.75">
      <c r="B29" s="39" t="s">
        <v>77</v>
      </c>
      <c r="F29" s="39">
        <f>SUM(F12:F15)</f>
        <v>34</v>
      </c>
      <c r="G29" s="39">
        <f aca="true" t="shared" si="1" ref="G29:M29">SUM(G12:G15)</f>
        <v>184</v>
      </c>
      <c r="H29" s="39">
        <f t="shared" si="1"/>
        <v>60</v>
      </c>
      <c r="I29" s="39">
        <f t="shared" si="1"/>
        <v>90</v>
      </c>
      <c r="J29" s="39">
        <f t="shared" si="1"/>
        <v>0</v>
      </c>
      <c r="K29" s="39">
        <f t="shared" si="1"/>
        <v>34</v>
      </c>
      <c r="L29" s="39">
        <f t="shared" si="1"/>
        <v>0</v>
      </c>
      <c r="M29" s="39">
        <f t="shared" si="1"/>
        <v>0</v>
      </c>
    </row>
    <row r="30" spans="2:13" s="25" customFormat="1" ht="12.75">
      <c r="B30" s="25" t="s">
        <v>78</v>
      </c>
      <c r="F30" s="51">
        <f>SUM(F16:F16)</f>
        <v>6</v>
      </c>
      <c r="G30" s="25">
        <f>SUM(G16:G16)</f>
        <v>30</v>
      </c>
      <c r="H30" s="25">
        <f aca="true" t="shared" si="2" ref="H30:M30">SUM(H16:H16)</f>
        <v>0</v>
      </c>
      <c r="I30" s="25">
        <f t="shared" si="2"/>
        <v>0</v>
      </c>
      <c r="J30" s="25">
        <f t="shared" si="2"/>
        <v>0</v>
      </c>
      <c r="K30" s="25">
        <f t="shared" si="2"/>
        <v>15</v>
      </c>
      <c r="L30" s="25">
        <f t="shared" si="2"/>
        <v>15</v>
      </c>
      <c r="M30" s="25">
        <f t="shared" si="2"/>
        <v>0</v>
      </c>
    </row>
    <row r="31" spans="2:13" s="40" customFormat="1" ht="12.75">
      <c r="B31" s="40" t="s">
        <v>79</v>
      </c>
      <c r="F31" s="50">
        <f>SUM(F17:F18)</f>
        <v>6</v>
      </c>
      <c r="G31" s="40">
        <f>+SUM(G17:G18)</f>
        <v>60</v>
      </c>
      <c r="H31" s="40">
        <f aca="true" t="shared" si="3" ref="H31:M31">+SUM(H17:H18)</f>
        <v>30</v>
      </c>
      <c r="I31" s="40">
        <f t="shared" si="3"/>
        <v>0</v>
      </c>
      <c r="J31" s="40">
        <f t="shared" si="3"/>
        <v>0</v>
      </c>
      <c r="K31" s="40">
        <f t="shared" si="3"/>
        <v>30</v>
      </c>
      <c r="L31" s="40">
        <f t="shared" si="3"/>
        <v>0</v>
      </c>
      <c r="M31" s="40">
        <f t="shared" si="3"/>
        <v>0</v>
      </c>
    </row>
    <row r="32" spans="2:13" s="40" customFormat="1" ht="12.75">
      <c r="B32" s="40" t="s">
        <v>23</v>
      </c>
      <c r="F32" s="50">
        <f>SUM(F19:F19)</f>
        <v>2</v>
      </c>
      <c r="G32" s="40">
        <f>SUM(G19:G19)</f>
        <v>30</v>
      </c>
      <c r="H32" s="40">
        <f aca="true" t="shared" si="4" ref="H32:M32">SUM(H19:H19)</f>
        <v>0</v>
      </c>
      <c r="I32" s="40">
        <f t="shared" si="4"/>
        <v>0</v>
      </c>
      <c r="J32" s="40">
        <f t="shared" si="4"/>
        <v>30</v>
      </c>
      <c r="K32" s="40">
        <f t="shared" si="4"/>
        <v>0</v>
      </c>
      <c r="L32" s="40">
        <f t="shared" si="4"/>
        <v>0</v>
      </c>
      <c r="M32" s="40">
        <f t="shared" si="4"/>
        <v>0</v>
      </c>
    </row>
    <row r="33" spans="2:14" ht="12.75">
      <c r="B33" s="50" t="s">
        <v>88</v>
      </c>
      <c r="C33" s="50"/>
      <c r="D33" s="50"/>
      <c r="E33" s="50"/>
      <c r="F33" s="50">
        <f>SUM(F20:F20)</f>
        <v>2</v>
      </c>
      <c r="G33" s="50">
        <f>SUM(G20:G20)</f>
        <v>44</v>
      </c>
      <c r="H33" s="50">
        <f aca="true" t="shared" si="5" ref="H33:M33">SUM(H20:H20)</f>
        <v>0</v>
      </c>
      <c r="I33" s="50">
        <f t="shared" si="5"/>
        <v>22</v>
      </c>
      <c r="J33" s="50">
        <f t="shared" si="5"/>
        <v>0</v>
      </c>
      <c r="K33" s="50">
        <f t="shared" si="5"/>
        <v>0</v>
      </c>
      <c r="L33" s="50">
        <f t="shared" si="5"/>
        <v>22</v>
      </c>
      <c r="M33" s="50">
        <f t="shared" si="5"/>
        <v>0</v>
      </c>
      <c r="N33" s="50"/>
    </row>
    <row r="34" spans="2:13" ht="12.75">
      <c r="B34" s="45" t="s">
        <v>80</v>
      </c>
      <c r="F34">
        <f>SUM(F29:F33)</f>
        <v>50</v>
      </c>
      <c r="G34">
        <f aca="true" t="shared" si="6" ref="G34:M34">SUM(G29:G33)</f>
        <v>348</v>
      </c>
      <c r="H34">
        <f t="shared" si="6"/>
        <v>90</v>
      </c>
      <c r="I34">
        <f t="shared" si="6"/>
        <v>112</v>
      </c>
      <c r="J34">
        <f t="shared" si="6"/>
        <v>30</v>
      </c>
      <c r="K34">
        <f t="shared" si="6"/>
        <v>79</v>
      </c>
      <c r="L34">
        <f t="shared" si="6"/>
        <v>37</v>
      </c>
      <c r="M34">
        <f t="shared" si="6"/>
        <v>0</v>
      </c>
    </row>
    <row r="38" spans="4:8" ht="12.75">
      <c r="D38" s="81" t="s">
        <v>135</v>
      </c>
      <c r="E38" s="81" t="s">
        <v>136</v>
      </c>
      <c r="F38" s="81"/>
      <c r="G38" s="81" t="s">
        <v>135</v>
      </c>
      <c r="H38" s="81" t="s">
        <v>136</v>
      </c>
    </row>
    <row r="39" spans="2:16" ht="12.75">
      <c r="B39" s="15" t="s">
        <v>122</v>
      </c>
      <c r="D39" s="72" t="s">
        <v>41</v>
      </c>
      <c r="E39" s="72" t="s">
        <v>41</v>
      </c>
      <c r="F39" s="20" t="s">
        <v>0</v>
      </c>
      <c r="G39" s="20"/>
      <c r="O39" s="15"/>
      <c r="P39" s="15"/>
    </row>
    <row r="40" spans="2:16" ht="12.75">
      <c r="B40" t="s">
        <v>1</v>
      </c>
      <c r="D40" s="56">
        <f>G40/G43</f>
        <v>0.4797136038186158</v>
      </c>
      <c r="E40" s="56">
        <f>H40/H43</f>
        <v>0.46539379474940334</v>
      </c>
      <c r="F40" s="20" t="s">
        <v>42</v>
      </c>
      <c r="G40" s="20">
        <f>H74+K74</f>
        <v>201</v>
      </c>
      <c r="H40" s="20">
        <f>H76+K76</f>
        <v>195</v>
      </c>
      <c r="O40" s="16"/>
      <c r="P40" s="15"/>
    </row>
    <row r="41" spans="2:16" ht="12.75">
      <c r="B41" t="s">
        <v>68</v>
      </c>
      <c r="D41" s="56">
        <f>G41/G43</f>
        <v>0.42482100238663484</v>
      </c>
      <c r="E41" s="56">
        <f>H41/H43</f>
        <v>0.43914081145584727</v>
      </c>
      <c r="F41" s="20" t="s">
        <v>43</v>
      </c>
      <c r="G41" s="20">
        <f>I74+L74</f>
        <v>178</v>
      </c>
      <c r="H41" s="20">
        <f>I76+L76</f>
        <v>184</v>
      </c>
      <c r="O41" s="16"/>
      <c r="P41" s="15"/>
    </row>
    <row r="42" spans="2:16" ht="12.75">
      <c r="B42" t="s">
        <v>28</v>
      </c>
      <c r="D42" s="56">
        <f>G42/G43</f>
        <v>0.0954653937947494</v>
      </c>
      <c r="E42" s="56">
        <f>H42/H43</f>
        <v>0.0954653937947494</v>
      </c>
      <c r="F42" s="20" t="s">
        <v>44</v>
      </c>
      <c r="G42" s="20">
        <f>J74+M74</f>
        <v>40</v>
      </c>
      <c r="H42" s="20">
        <f>J76+M76</f>
        <v>40</v>
      </c>
      <c r="O42" s="16"/>
      <c r="P42" s="15"/>
    </row>
    <row r="43" spans="2:16" ht="12.75">
      <c r="B43" t="s">
        <v>46</v>
      </c>
      <c r="D43" s="56">
        <f>SUM(D40:D42)</f>
        <v>1</v>
      </c>
      <c r="E43" s="56">
        <f>SUM(E40:E42)</f>
        <v>1</v>
      </c>
      <c r="F43" s="20" t="s">
        <v>3</v>
      </c>
      <c r="G43" s="20">
        <f>SUM(G40:G42)</f>
        <v>419</v>
      </c>
      <c r="H43" s="20">
        <f>SUM(H40:H42)</f>
        <v>419</v>
      </c>
      <c r="O43" s="15"/>
      <c r="P43" s="15"/>
    </row>
    <row r="44" ht="12.75">
      <c r="B44" t="s">
        <v>57</v>
      </c>
    </row>
    <row r="45" spans="1:14" ht="12.75" customHeight="1">
      <c r="A45" s="112" t="s">
        <v>35</v>
      </c>
      <c r="B45" s="112" t="s">
        <v>4</v>
      </c>
      <c r="C45" s="113" t="s">
        <v>5</v>
      </c>
      <c r="D45" s="113"/>
      <c r="E45" s="113"/>
      <c r="F45" s="64" t="s">
        <v>69</v>
      </c>
      <c r="G45" s="113" t="s">
        <v>7</v>
      </c>
      <c r="H45" s="112"/>
      <c r="I45" s="112"/>
      <c r="J45" s="112"/>
      <c r="K45" s="112"/>
      <c r="L45" s="112"/>
      <c r="M45" s="112"/>
      <c r="N45" s="103" t="s">
        <v>8</v>
      </c>
    </row>
    <row r="46" spans="1:14" s="1" customFormat="1" ht="12.75">
      <c r="A46" s="112"/>
      <c r="B46" s="116"/>
      <c r="C46" s="65" t="s">
        <v>9</v>
      </c>
      <c r="D46" s="65" t="s">
        <v>10</v>
      </c>
      <c r="E46" s="66" t="s">
        <v>11</v>
      </c>
      <c r="F46" s="110" t="s">
        <v>67</v>
      </c>
      <c r="G46" s="66" t="s">
        <v>3</v>
      </c>
      <c r="H46" s="108" t="s">
        <v>94</v>
      </c>
      <c r="I46" s="109"/>
      <c r="J46" s="110"/>
      <c r="K46" s="108" t="s">
        <v>95</v>
      </c>
      <c r="L46" s="109"/>
      <c r="M46" s="110"/>
      <c r="N46" s="104"/>
    </row>
    <row r="47" spans="1:14" s="1" customFormat="1" ht="12.75">
      <c r="A47" s="112"/>
      <c r="B47" s="116"/>
      <c r="C47" s="68"/>
      <c r="D47" s="68" t="s">
        <v>14</v>
      </c>
      <c r="E47" s="69" t="s">
        <v>15</v>
      </c>
      <c r="F47" s="110"/>
      <c r="G47" s="69" t="s">
        <v>16</v>
      </c>
      <c r="H47" s="67" t="s">
        <v>17</v>
      </c>
      <c r="I47" s="70" t="s">
        <v>18</v>
      </c>
      <c r="J47" s="70" t="s">
        <v>19</v>
      </c>
      <c r="K47" s="70" t="s">
        <v>17</v>
      </c>
      <c r="L47" s="70" t="s">
        <v>18</v>
      </c>
      <c r="M47" s="70" t="s">
        <v>19</v>
      </c>
      <c r="N47" s="105"/>
    </row>
    <row r="48" spans="1:14" s="33" customFormat="1" ht="12.75">
      <c r="A48" s="30">
        <v>1</v>
      </c>
      <c r="B48" s="30" t="s">
        <v>50</v>
      </c>
      <c r="C48" s="31">
        <v>3</v>
      </c>
      <c r="D48" s="31">
        <v>3</v>
      </c>
      <c r="E48" s="31"/>
      <c r="F48" s="32">
        <v>7</v>
      </c>
      <c r="G48" s="31">
        <v>45</v>
      </c>
      <c r="H48" s="32">
        <v>30</v>
      </c>
      <c r="I48" s="32">
        <v>15</v>
      </c>
      <c r="J48" s="32">
        <v>0</v>
      </c>
      <c r="K48" s="32">
        <v>0</v>
      </c>
      <c r="L48" s="32">
        <v>0</v>
      </c>
      <c r="M48" s="32">
        <v>0</v>
      </c>
      <c r="N48" s="30"/>
    </row>
    <row r="49" spans="1:14" s="33" customFormat="1" ht="12.75">
      <c r="A49" s="30">
        <v>2</v>
      </c>
      <c r="B49" s="30" t="s">
        <v>30</v>
      </c>
      <c r="C49" s="32">
        <v>3</v>
      </c>
      <c r="D49" s="31">
        <v>3</v>
      </c>
      <c r="E49" s="32"/>
      <c r="F49" s="32">
        <v>7</v>
      </c>
      <c r="G49" s="32">
        <v>45</v>
      </c>
      <c r="H49" s="32">
        <v>15</v>
      </c>
      <c r="I49" s="32">
        <v>15</v>
      </c>
      <c r="J49" s="32">
        <v>15</v>
      </c>
      <c r="K49" s="32">
        <v>0</v>
      </c>
      <c r="L49" s="32">
        <v>0</v>
      </c>
      <c r="M49" s="32">
        <v>0</v>
      </c>
      <c r="N49" s="30"/>
    </row>
    <row r="50" spans="1:14" s="33" customFormat="1" ht="12.75">
      <c r="A50" s="30">
        <v>3</v>
      </c>
      <c r="B50" s="30" t="s">
        <v>53</v>
      </c>
      <c r="C50" s="32">
        <v>4</v>
      </c>
      <c r="D50" s="32">
        <v>4</v>
      </c>
      <c r="E50" s="32"/>
      <c r="F50" s="32">
        <v>6</v>
      </c>
      <c r="G50" s="32">
        <v>30</v>
      </c>
      <c r="H50" s="32">
        <v>0</v>
      </c>
      <c r="I50" s="32">
        <v>0</v>
      </c>
      <c r="J50" s="32">
        <v>0</v>
      </c>
      <c r="K50" s="32">
        <v>15</v>
      </c>
      <c r="L50" s="32">
        <v>15</v>
      </c>
      <c r="M50" s="32">
        <v>0</v>
      </c>
      <c r="N50" s="30"/>
    </row>
    <row r="51" spans="1:14" s="24" customFormat="1" ht="12.75">
      <c r="A51" s="21">
        <v>4</v>
      </c>
      <c r="B51" s="21" t="s">
        <v>51</v>
      </c>
      <c r="C51" s="22">
        <v>3</v>
      </c>
      <c r="D51" s="22">
        <v>3</v>
      </c>
      <c r="E51" s="22"/>
      <c r="F51" s="22">
        <v>4</v>
      </c>
      <c r="G51" s="22">
        <v>30</v>
      </c>
      <c r="H51" s="23">
        <v>15</v>
      </c>
      <c r="I51" s="23">
        <v>15</v>
      </c>
      <c r="J51" s="23">
        <v>0</v>
      </c>
      <c r="K51" s="23">
        <v>0</v>
      </c>
      <c r="L51" s="23">
        <v>0</v>
      </c>
      <c r="M51" s="23">
        <v>0</v>
      </c>
      <c r="N51" s="21"/>
    </row>
    <row r="52" spans="1:14" s="24" customFormat="1" ht="12.75">
      <c r="A52" s="21">
        <v>5</v>
      </c>
      <c r="B52" s="21" t="s">
        <v>54</v>
      </c>
      <c r="C52" s="22"/>
      <c r="D52" s="22">
        <v>4</v>
      </c>
      <c r="E52" s="22"/>
      <c r="F52" s="22">
        <v>3</v>
      </c>
      <c r="G52" s="22">
        <v>20</v>
      </c>
      <c r="H52" s="22">
        <v>0</v>
      </c>
      <c r="I52" s="22">
        <v>0</v>
      </c>
      <c r="J52" s="22">
        <v>0</v>
      </c>
      <c r="K52" s="22">
        <v>10</v>
      </c>
      <c r="L52" s="22">
        <v>0</v>
      </c>
      <c r="M52" s="22">
        <v>10</v>
      </c>
      <c r="N52" s="21"/>
    </row>
    <row r="53" spans="1:14" s="24" customFormat="1" ht="12.75">
      <c r="A53" s="21">
        <v>6</v>
      </c>
      <c r="B53" s="21" t="s">
        <v>38</v>
      </c>
      <c r="C53" s="22"/>
      <c r="D53" s="42">
        <v>4</v>
      </c>
      <c r="E53" s="22"/>
      <c r="F53" s="22">
        <v>4</v>
      </c>
      <c r="G53" s="22">
        <v>30</v>
      </c>
      <c r="H53" s="22">
        <v>0</v>
      </c>
      <c r="I53" s="22">
        <v>0</v>
      </c>
      <c r="J53" s="22">
        <v>0</v>
      </c>
      <c r="K53" s="22">
        <v>15</v>
      </c>
      <c r="L53" s="22">
        <v>5</v>
      </c>
      <c r="M53" s="22">
        <v>10</v>
      </c>
      <c r="N53" s="21"/>
    </row>
    <row r="54" spans="1:14" s="37" customFormat="1" ht="12.75">
      <c r="A54" s="34">
        <v>7</v>
      </c>
      <c r="B54" s="34" t="s">
        <v>32</v>
      </c>
      <c r="C54" s="35"/>
      <c r="D54" s="36"/>
      <c r="E54" s="35">
        <v>4</v>
      </c>
      <c r="F54" s="35">
        <v>1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4" t="s">
        <v>33</v>
      </c>
    </row>
    <row r="55" spans="1:14" s="40" customFormat="1" ht="12.75">
      <c r="A55" s="27">
        <v>8</v>
      </c>
      <c r="B55" s="27" t="s">
        <v>31</v>
      </c>
      <c r="C55" s="17"/>
      <c r="D55" s="41"/>
      <c r="E55" s="17">
        <v>4</v>
      </c>
      <c r="F55" s="17">
        <v>0</v>
      </c>
      <c r="G55" s="17">
        <v>15</v>
      </c>
      <c r="H55" s="28">
        <v>0</v>
      </c>
      <c r="I55" s="28">
        <v>0</v>
      </c>
      <c r="J55" s="28">
        <v>0</v>
      </c>
      <c r="K55" s="28">
        <v>0</v>
      </c>
      <c r="L55" s="28">
        <v>15</v>
      </c>
      <c r="M55" s="28">
        <v>0</v>
      </c>
      <c r="N55" s="34"/>
    </row>
    <row r="56" spans="1:14" s="29" customFormat="1" ht="12.75">
      <c r="A56" s="75">
        <v>9</v>
      </c>
      <c r="B56" s="76" t="s">
        <v>20</v>
      </c>
      <c r="C56" s="74">
        <v>4</v>
      </c>
      <c r="D56" s="74" t="s">
        <v>92</v>
      </c>
      <c r="E56" s="74"/>
      <c r="F56" s="73">
        <v>3</v>
      </c>
      <c r="G56" s="74">
        <v>46</v>
      </c>
      <c r="H56" s="73">
        <v>0</v>
      </c>
      <c r="I56" s="73">
        <v>23</v>
      </c>
      <c r="J56" s="73">
        <v>0</v>
      </c>
      <c r="K56" s="73">
        <v>0</v>
      </c>
      <c r="L56" s="73">
        <v>23</v>
      </c>
      <c r="M56" s="73">
        <v>0</v>
      </c>
      <c r="N56" s="75" t="s">
        <v>109</v>
      </c>
    </row>
    <row r="57" spans="1:14" s="29" customFormat="1" ht="12.75">
      <c r="A57" s="27">
        <v>10</v>
      </c>
      <c r="B57" s="3" t="s">
        <v>81</v>
      </c>
      <c r="C57" s="17"/>
      <c r="D57" s="17">
        <v>3</v>
      </c>
      <c r="E57" s="17"/>
      <c r="F57" s="17">
        <v>2</v>
      </c>
      <c r="G57" s="17">
        <v>12</v>
      </c>
      <c r="H57" s="28">
        <v>6</v>
      </c>
      <c r="I57" s="28">
        <v>6</v>
      </c>
      <c r="J57" s="28">
        <v>0</v>
      </c>
      <c r="K57" s="28">
        <v>0</v>
      </c>
      <c r="L57" s="28">
        <v>0</v>
      </c>
      <c r="M57" s="28">
        <v>0</v>
      </c>
      <c r="N57" s="27"/>
    </row>
    <row r="58" spans="1:14" s="1" customFormat="1" ht="12.75">
      <c r="A58" s="3">
        <v>11</v>
      </c>
      <c r="B58" s="3" t="s">
        <v>74</v>
      </c>
      <c r="C58" s="4">
        <v>4</v>
      </c>
      <c r="D58" s="4">
        <v>4</v>
      </c>
      <c r="E58" s="4"/>
      <c r="F58" s="2">
        <v>2</v>
      </c>
      <c r="G58" s="4">
        <v>12</v>
      </c>
      <c r="H58" s="2">
        <v>0</v>
      </c>
      <c r="I58" s="2">
        <v>0</v>
      </c>
      <c r="J58" s="2">
        <v>0</v>
      </c>
      <c r="K58" s="2">
        <v>6</v>
      </c>
      <c r="L58" s="2">
        <v>6</v>
      </c>
      <c r="M58" s="2">
        <v>0</v>
      </c>
      <c r="N58" s="3"/>
    </row>
    <row r="59" spans="1:14" s="1" customFormat="1" ht="12.75">
      <c r="A59" s="3" t="s">
        <v>116</v>
      </c>
      <c r="B59" s="3" t="s">
        <v>52</v>
      </c>
      <c r="C59" s="2"/>
      <c r="D59" s="4">
        <v>3</v>
      </c>
      <c r="E59" s="2"/>
      <c r="F59" s="2">
        <v>1</v>
      </c>
      <c r="G59" s="2">
        <v>8</v>
      </c>
      <c r="H59" s="2">
        <v>8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7" t="s">
        <v>148</v>
      </c>
    </row>
    <row r="60" spans="1:14" s="1" customFormat="1" ht="12.75">
      <c r="A60" s="3" t="s">
        <v>117</v>
      </c>
      <c r="B60" s="3" t="s">
        <v>55</v>
      </c>
      <c r="C60" s="2"/>
      <c r="D60" s="2">
        <v>3</v>
      </c>
      <c r="E60" s="2"/>
      <c r="F60" s="2"/>
      <c r="G60" s="2">
        <v>8</v>
      </c>
      <c r="H60" s="2">
        <v>8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87" t="s">
        <v>148</v>
      </c>
    </row>
    <row r="61" spans="1:14" s="1" customFormat="1" ht="12.75">
      <c r="A61" s="3" t="s">
        <v>118</v>
      </c>
      <c r="B61" s="3" t="s">
        <v>58</v>
      </c>
      <c r="C61" s="2"/>
      <c r="D61" s="2">
        <v>4</v>
      </c>
      <c r="E61" s="2"/>
      <c r="F61" s="2">
        <v>2</v>
      </c>
      <c r="G61" s="2">
        <v>14</v>
      </c>
      <c r="H61" s="2">
        <v>0</v>
      </c>
      <c r="I61" s="2">
        <v>0</v>
      </c>
      <c r="J61" s="2">
        <v>0</v>
      </c>
      <c r="K61" s="2">
        <v>14</v>
      </c>
      <c r="L61" s="2">
        <v>0</v>
      </c>
      <c r="M61" s="2">
        <v>0</v>
      </c>
      <c r="N61" s="27" t="s">
        <v>147</v>
      </c>
    </row>
    <row r="62" spans="1:14" s="1" customFormat="1" ht="12.75">
      <c r="A62" s="3" t="s">
        <v>119</v>
      </c>
      <c r="B62" s="3" t="s">
        <v>56</v>
      </c>
      <c r="C62" s="85"/>
      <c r="D62" s="2">
        <v>4</v>
      </c>
      <c r="E62" s="2"/>
      <c r="F62" s="2"/>
      <c r="G62" s="2">
        <v>14</v>
      </c>
      <c r="H62" s="5">
        <v>0</v>
      </c>
      <c r="I62" s="5">
        <v>0</v>
      </c>
      <c r="J62" s="5">
        <v>0</v>
      </c>
      <c r="K62" s="5">
        <v>8</v>
      </c>
      <c r="L62" s="5">
        <v>6</v>
      </c>
      <c r="M62" s="5">
        <v>0</v>
      </c>
      <c r="N62" s="27" t="s">
        <v>147</v>
      </c>
    </row>
    <row r="64" spans="1:14" s="1" customFormat="1" ht="12.75">
      <c r="A64" s="3"/>
      <c r="B64" s="43" t="s">
        <v>82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6" spans="1:14" s="1" customFormat="1" ht="12.75">
      <c r="A66" s="3">
        <v>14</v>
      </c>
      <c r="B66" s="3" t="s">
        <v>153</v>
      </c>
      <c r="C66" s="2"/>
      <c r="D66" s="2">
        <v>3</v>
      </c>
      <c r="E66" s="2"/>
      <c r="F66" s="2">
        <v>3</v>
      </c>
      <c r="G66" s="2">
        <v>16</v>
      </c>
      <c r="H66" s="5">
        <v>8</v>
      </c>
      <c r="I66" s="5">
        <v>8</v>
      </c>
      <c r="J66" s="5">
        <v>0</v>
      </c>
      <c r="K66" s="5">
        <v>0</v>
      </c>
      <c r="L66" s="5">
        <v>0</v>
      </c>
      <c r="M66" s="5">
        <v>0</v>
      </c>
      <c r="N66" s="3"/>
    </row>
    <row r="67" spans="1:14" s="1" customFormat="1" ht="12.75">
      <c r="A67" s="27">
        <v>15</v>
      </c>
      <c r="B67" s="3" t="s">
        <v>154</v>
      </c>
      <c r="C67" s="17"/>
      <c r="D67" s="17">
        <v>3</v>
      </c>
      <c r="E67" s="17"/>
      <c r="F67" s="17">
        <v>3</v>
      </c>
      <c r="G67" s="7">
        <v>16</v>
      </c>
      <c r="H67" s="52">
        <v>8</v>
      </c>
      <c r="I67" s="52">
        <v>8</v>
      </c>
      <c r="J67" s="52">
        <v>0</v>
      </c>
      <c r="K67" s="52">
        <v>0</v>
      </c>
      <c r="L67" s="52">
        <v>0</v>
      </c>
      <c r="M67" s="52">
        <v>0</v>
      </c>
      <c r="N67" s="3"/>
    </row>
    <row r="68" spans="1:14" s="24" customFormat="1" ht="12.75">
      <c r="A68" s="3">
        <v>16</v>
      </c>
      <c r="B68" s="3" t="s">
        <v>155</v>
      </c>
      <c r="C68" s="2"/>
      <c r="D68" s="2">
        <v>3</v>
      </c>
      <c r="E68" s="2"/>
      <c r="F68" s="2">
        <v>2</v>
      </c>
      <c r="G68" s="2">
        <v>16</v>
      </c>
      <c r="H68" s="5">
        <v>8</v>
      </c>
      <c r="I68" s="5">
        <v>8</v>
      </c>
      <c r="J68" s="5">
        <v>0</v>
      </c>
      <c r="K68" s="5">
        <v>0</v>
      </c>
      <c r="L68" s="5">
        <v>0</v>
      </c>
      <c r="M68" s="5">
        <v>0</v>
      </c>
      <c r="N68" s="21"/>
    </row>
    <row r="69" spans="1:14" s="1" customFormat="1" ht="12.75">
      <c r="A69" s="3">
        <v>17</v>
      </c>
      <c r="B69" s="3" t="s">
        <v>152</v>
      </c>
      <c r="C69" s="2"/>
      <c r="D69" s="2">
        <v>4</v>
      </c>
      <c r="E69" s="2"/>
      <c r="F69" s="2">
        <v>1</v>
      </c>
      <c r="G69" s="2">
        <v>9</v>
      </c>
      <c r="H69" s="5">
        <v>0</v>
      </c>
      <c r="I69" s="5">
        <v>0</v>
      </c>
      <c r="J69" s="5">
        <v>0</v>
      </c>
      <c r="K69" s="5">
        <v>9</v>
      </c>
      <c r="L69" s="5">
        <v>0</v>
      </c>
      <c r="M69" s="5">
        <v>0</v>
      </c>
      <c r="N69" s="3"/>
    </row>
    <row r="70" spans="1:14" s="24" customFormat="1" ht="14.25" customHeight="1">
      <c r="A70" s="3">
        <v>18</v>
      </c>
      <c r="B70" s="3" t="s">
        <v>156</v>
      </c>
      <c r="C70" s="2"/>
      <c r="D70" s="2">
        <v>4</v>
      </c>
      <c r="E70" s="2"/>
      <c r="F70" s="2">
        <v>2</v>
      </c>
      <c r="G70" s="2">
        <v>14</v>
      </c>
      <c r="H70" s="5">
        <v>0</v>
      </c>
      <c r="I70" s="5">
        <v>0</v>
      </c>
      <c r="J70" s="5">
        <v>0</v>
      </c>
      <c r="K70" s="5">
        <v>9</v>
      </c>
      <c r="L70" s="5">
        <v>0</v>
      </c>
      <c r="M70" s="5">
        <v>5</v>
      </c>
      <c r="N70" s="21"/>
    </row>
    <row r="71" spans="1:14" s="24" customFormat="1" ht="14.25" customHeight="1">
      <c r="A71" s="3">
        <v>19</v>
      </c>
      <c r="B71" s="3" t="s">
        <v>165</v>
      </c>
      <c r="C71" s="2"/>
      <c r="D71" s="2">
        <v>4</v>
      </c>
      <c r="E71" s="2"/>
      <c r="F71" s="2">
        <v>3</v>
      </c>
      <c r="G71" s="2">
        <v>16</v>
      </c>
      <c r="H71" s="5">
        <v>0</v>
      </c>
      <c r="I71" s="5">
        <v>0</v>
      </c>
      <c r="J71" s="5">
        <v>0</v>
      </c>
      <c r="K71" s="5">
        <v>8</v>
      </c>
      <c r="L71" s="5">
        <v>8</v>
      </c>
      <c r="M71" s="5">
        <v>0</v>
      </c>
      <c r="N71" s="21"/>
    </row>
    <row r="72" spans="1:14" s="1" customFormat="1" ht="12.75">
      <c r="A72" s="3">
        <v>20</v>
      </c>
      <c r="B72" s="3" t="s">
        <v>157</v>
      </c>
      <c r="C72" s="2"/>
      <c r="D72" s="2">
        <v>4</v>
      </c>
      <c r="E72" s="2"/>
      <c r="F72" s="2">
        <v>3</v>
      </c>
      <c r="G72" s="2">
        <v>16</v>
      </c>
      <c r="H72" s="5">
        <v>0</v>
      </c>
      <c r="I72" s="5">
        <v>0</v>
      </c>
      <c r="J72" s="5">
        <v>0</v>
      </c>
      <c r="K72" s="5">
        <v>8</v>
      </c>
      <c r="L72" s="5">
        <v>8</v>
      </c>
      <c r="M72" s="5">
        <v>0</v>
      </c>
      <c r="N72" s="3"/>
    </row>
    <row r="73" spans="1:14" s="1" customFormat="1" ht="12.75">
      <c r="A73" s="3">
        <v>21</v>
      </c>
      <c r="B73" s="3" t="s">
        <v>158</v>
      </c>
      <c r="C73" s="2"/>
      <c r="D73" s="2">
        <v>4</v>
      </c>
      <c r="E73" s="2"/>
      <c r="F73" s="2">
        <v>1</v>
      </c>
      <c r="G73" s="2">
        <v>9</v>
      </c>
      <c r="H73" s="5">
        <v>0</v>
      </c>
      <c r="I73" s="5">
        <v>0</v>
      </c>
      <c r="J73" s="5">
        <v>0</v>
      </c>
      <c r="K73" s="5">
        <v>9</v>
      </c>
      <c r="L73" s="5">
        <v>0</v>
      </c>
      <c r="M73" s="5">
        <v>0</v>
      </c>
      <c r="N73" s="3"/>
    </row>
    <row r="74" spans="1:14" s="13" customFormat="1" ht="12.75">
      <c r="A74" s="11"/>
      <c r="B74" s="11" t="s">
        <v>123</v>
      </c>
      <c r="C74" s="12">
        <f>COUNT(C48:C73)</f>
        <v>6</v>
      </c>
      <c r="D74" s="12"/>
      <c r="E74" s="11"/>
      <c r="F74" s="12">
        <f>SUM(F48:F73)</f>
        <v>60</v>
      </c>
      <c r="G74" s="12">
        <f>SUM(G48:G73)-G60-G62</f>
        <v>419</v>
      </c>
      <c r="H74" s="12">
        <f aca="true" t="shared" si="7" ref="H74:M74">SUM(H48:H73)-H60-H62</f>
        <v>98</v>
      </c>
      <c r="I74" s="12">
        <f t="shared" si="7"/>
        <v>98</v>
      </c>
      <c r="J74" s="12">
        <f t="shared" si="7"/>
        <v>15</v>
      </c>
      <c r="K74" s="12">
        <f t="shared" si="7"/>
        <v>103</v>
      </c>
      <c r="L74" s="12">
        <f t="shared" si="7"/>
        <v>80</v>
      </c>
      <c r="M74" s="12">
        <f t="shared" si="7"/>
        <v>25</v>
      </c>
      <c r="N74" s="11"/>
    </row>
    <row r="75" spans="2:14" s="1" customFormat="1" ht="12.75">
      <c r="B75" s="18" t="s">
        <v>126</v>
      </c>
      <c r="C75" s="19"/>
      <c r="D75" s="19"/>
      <c r="E75" s="19"/>
      <c r="F75" s="13"/>
      <c r="G75" s="111">
        <f>SUM(H74:J74)</f>
        <v>211</v>
      </c>
      <c r="H75" s="111"/>
      <c r="I75" s="111"/>
      <c r="J75" s="111">
        <f>SUM(K74:M74)</f>
        <v>208</v>
      </c>
      <c r="K75" s="111"/>
      <c r="L75" s="111"/>
      <c r="M75" s="88"/>
      <c r="N75" s="9"/>
    </row>
    <row r="76" spans="1:14" s="13" customFormat="1" ht="12.75">
      <c r="A76" s="11"/>
      <c r="B76" s="11" t="s">
        <v>124</v>
      </c>
      <c r="C76" s="12">
        <f>COUNT(C48:C73)</f>
        <v>6</v>
      </c>
      <c r="D76" s="12"/>
      <c r="E76" s="11"/>
      <c r="F76" s="12">
        <f>SUM(F50:F75)</f>
        <v>106</v>
      </c>
      <c r="G76" s="12">
        <f>SUM(G48:G73)-G59-G61</f>
        <v>419</v>
      </c>
      <c r="H76" s="12">
        <f aca="true" t="shared" si="8" ref="H76:M76">SUM(H48:H73)-H59-H61</f>
        <v>98</v>
      </c>
      <c r="I76" s="12">
        <f t="shared" si="8"/>
        <v>98</v>
      </c>
      <c r="J76" s="12">
        <f t="shared" si="8"/>
        <v>15</v>
      </c>
      <c r="K76" s="12">
        <f t="shared" si="8"/>
        <v>97</v>
      </c>
      <c r="L76" s="12">
        <f t="shared" si="8"/>
        <v>86</v>
      </c>
      <c r="M76" s="12">
        <f t="shared" si="8"/>
        <v>25</v>
      </c>
      <c r="N76" s="11"/>
    </row>
    <row r="77" spans="2:14" s="1" customFormat="1" ht="12.75">
      <c r="B77" s="18" t="s">
        <v>127</v>
      </c>
      <c r="C77" s="19"/>
      <c r="D77" s="19"/>
      <c r="E77" s="19"/>
      <c r="F77" s="13"/>
      <c r="G77" s="111">
        <f>SUM(H76:J76)</f>
        <v>211</v>
      </c>
      <c r="H77" s="111"/>
      <c r="I77" s="111"/>
      <c r="J77" s="111">
        <f>SUM(K76:M76)</f>
        <v>208</v>
      </c>
      <c r="K77" s="111"/>
      <c r="L77" s="111"/>
      <c r="M77" s="88"/>
      <c r="N77" s="9"/>
    </row>
    <row r="78" ht="12.75">
      <c r="B78" t="s">
        <v>98</v>
      </c>
    </row>
    <row r="79" spans="1:14" ht="12.75">
      <c r="A79" s="1"/>
      <c r="B79" s="60" t="s">
        <v>67</v>
      </c>
      <c r="C79" s="19"/>
      <c r="D79" s="19"/>
      <c r="E79" s="19"/>
      <c r="F79" s="60">
        <f>SUM(F48:F73)</f>
        <v>60</v>
      </c>
      <c r="G79" s="61" t="s">
        <v>99</v>
      </c>
      <c r="H79" s="61" t="s">
        <v>100</v>
      </c>
      <c r="I79" s="59"/>
      <c r="J79" t="s">
        <v>112</v>
      </c>
      <c r="M79" s="10"/>
      <c r="N79" s="9"/>
    </row>
    <row r="80" spans="1:14" ht="12.75">
      <c r="A80" s="1"/>
      <c r="B80" s="62" t="s">
        <v>110</v>
      </c>
      <c r="C80" s="19"/>
      <c r="D80" s="19"/>
      <c r="E80" s="19"/>
      <c r="F80" s="63">
        <f>SUM(F48:F62)</f>
        <v>42</v>
      </c>
      <c r="G80" s="61">
        <f>+SUM(F48:F49)+F51+F59+F57</f>
        <v>21</v>
      </c>
      <c r="H80" s="61">
        <f>F80-G80</f>
        <v>21</v>
      </c>
      <c r="I80" s="59"/>
      <c r="J80" t="s">
        <v>125</v>
      </c>
      <c r="M80" s="10"/>
      <c r="N80" s="9"/>
    </row>
    <row r="81" spans="1:14" ht="12.75">
      <c r="A81" s="1"/>
      <c r="B81" s="62" t="s">
        <v>111</v>
      </c>
      <c r="C81" s="19"/>
      <c r="D81" s="19"/>
      <c r="E81" s="19"/>
      <c r="F81" s="63">
        <f>SUM(F66:F73)</f>
        <v>18</v>
      </c>
      <c r="G81" s="61">
        <f>+SUM(F66:F68)</f>
        <v>8</v>
      </c>
      <c r="H81" s="61">
        <f>F81-G81</f>
        <v>10</v>
      </c>
      <c r="I81" s="59"/>
      <c r="J81" s="59"/>
      <c r="K81" s="59"/>
      <c r="L81" s="59"/>
      <c r="M81" s="10"/>
      <c r="N81" s="9"/>
    </row>
    <row r="82" spans="1:14" ht="12.75">
      <c r="A82" s="1"/>
      <c r="B82" s="62"/>
      <c r="C82" s="19"/>
      <c r="D82" s="19"/>
      <c r="E82" s="19"/>
      <c r="F82" s="13"/>
      <c r="G82" s="60">
        <f>SUM(G80:G81)</f>
        <v>29</v>
      </c>
      <c r="H82" s="60">
        <f>SUM(H80:H81)</f>
        <v>31</v>
      </c>
      <c r="I82" s="59"/>
      <c r="J82" s="59"/>
      <c r="K82" s="59"/>
      <c r="L82" s="59"/>
      <c r="M82" s="10"/>
      <c r="N82" s="9"/>
    </row>
    <row r="83" spans="2:5" ht="12.75">
      <c r="B83" s="101" t="s">
        <v>76</v>
      </c>
      <c r="C83" s="102"/>
      <c r="D83" s="102"/>
      <c r="E83" s="102"/>
    </row>
    <row r="84" spans="2:13" s="39" customFormat="1" ht="12.75">
      <c r="B84" s="39" t="s">
        <v>77</v>
      </c>
      <c r="F84" s="39">
        <f>SUM(F48:F50)</f>
        <v>20</v>
      </c>
      <c r="G84" s="39">
        <f>SUM(G48:G50)</f>
        <v>120</v>
      </c>
      <c r="H84" s="39">
        <f aca="true" t="shared" si="9" ref="H84:M84">SUM(H48:H50)</f>
        <v>45</v>
      </c>
      <c r="I84" s="39">
        <f t="shared" si="9"/>
        <v>30</v>
      </c>
      <c r="J84" s="39">
        <f t="shared" si="9"/>
        <v>15</v>
      </c>
      <c r="K84" s="39">
        <f t="shared" si="9"/>
        <v>15</v>
      </c>
      <c r="L84" s="39">
        <f t="shared" si="9"/>
        <v>15</v>
      </c>
      <c r="M84" s="39">
        <f t="shared" si="9"/>
        <v>0</v>
      </c>
    </row>
    <row r="85" spans="2:13" s="25" customFormat="1" ht="12.75">
      <c r="B85" s="25" t="s">
        <v>78</v>
      </c>
      <c r="F85" s="51">
        <f>SUM(F51:F53)</f>
        <v>11</v>
      </c>
      <c r="G85" s="25">
        <f>SUM(G51:G53)</f>
        <v>80</v>
      </c>
      <c r="H85" s="25">
        <f aca="true" t="shared" si="10" ref="H85:M85">SUM(H51:H53)</f>
        <v>15</v>
      </c>
      <c r="I85" s="25">
        <f t="shared" si="10"/>
        <v>15</v>
      </c>
      <c r="J85" s="25">
        <f t="shared" si="10"/>
        <v>0</v>
      </c>
      <c r="K85" s="25">
        <f t="shared" si="10"/>
        <v>25</v>
      </c>
      <c r="L85" s="25">
        <f t="shared" si="10"/>
        <v>5</v>
      </c>
      <c r="M85" s="25">
        <f t="shared" si="10"/>
        <v>20</v>
      </c>
    </row>
    <row r="86" spans="2:13" s="40" customFormat="1" ht="12.75">
      <c r="B86" s="40" t="s">
        <v>32</v>
      </c>
      <c r="F86" s="50">
        <f>SUM(F54:F54)</f>
        <v>1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3" s="40" customFormat="1" ht="12.75">
      <c r="A87" s="50"/>
      <c r="B87" s="50" t="s">
        <v>88</v>
      </c>
      <c r="C87" s="50"/>
      <c r="D87" s="50"/>
      <c r="E87" s="50"/>
      <c r="F87" s="50">
        <f>SUM(F56:F56)</f>
        <v>3</v>
      </c>
      <c r="G87" s="50">
        <f>SUM(G56:G56)</f>
        <v>46</v>
      </c>
      <c r="H87" s="50">
        <f aca="true" t="shared" si="11" ref="H87:M87">SUM(H56:H56)</f>
        <v>0</v>
      </c>
      <c r="I87" s="50">
        <f t="shared" si="11"/>
        <v>23</v>
      </c>
      <c r="J87" s="50">
        <f t="shared" si="11"/>
        <v>0</v>
      </c>
      <c r="K87" s="50">
        <f t="shared" si="11"/>
        <v>0</v>
      </c>
      <c r="L87" s="50">
        <f t="shared" si="11"/>
        <v>23</v>
      </c>
      <c r="M87" s="50">
        <f t="shared" si="11"/>
        <v>0</v>
      </c>
    </row>
    <row r="88" spans="2:13" ht="12.75">
      <c r="B88" s="45" t="s">
        <v>80</v>
      </c>
      <c r="F88">
        <f>SUM(F84:F87)</f>
        <v>35</v>
      </c>
      <c r="G88">
        <f aca="true" t="shared" si="12" ref="G88:M88">SUM(G84:G87)</f>
        <v>246</v>
      </c>
      <c r="H88">
        <f t="shared" si="12"/>
        <v>60</v>
      </c>
      <c r="I88">
        <f t="shared" si="12"/>
        <v>68</v>
      </c>
      <c r="J88">
        <f t="shared" si="12"/>
        <v>15</v>
      </c>
      <c r="K88">
        <f t="shared" si="12"/>
        <v>40</v>
      </c>
      <c r="L88">
        <f t="shared" si="12"/>
        <v>43</v>
      </c>
      <c r="M88">
        <f t="shared" si="12"/>
        <v>20</v>
      </c>
    </row>
    <row r="89" spans="1:4" ht="12.75">
      <c r="A89" s="1"/>
      <c r="B89" s="18"/>
      <c r="C89" s="19"/>
      <c r="D89" s="19"/>
    </row>
    <row r="90" spans="4:8" ht="12.75">
      <c r="D90" s="81" t="s">
        <v>135</v>
      </c>
      <c r="E90" s="81" t="s">
        <v>136</v>
      </c>
      <c r="F90" s="81"/>
      <c r="G90" s="81" t="s">
        <v>135</v>
      </c>
      <c r="H90" s="81" t="s">
        <v>136</v>
      </c>
    </row>
    <row r="91" spans="2:13" ht="12.75">
      <c r="B91" s="15" t="s">
        <v>122</v>
      </c>
      <c r="D91" s="20" t="s">
        <v>41</v>
      </c>
      <c r="E91" s="20" t="s">
        <v>41</v>
      </c>
      <c r="F91" s="20" t="s">
        <v>0</v>
      </c>
      <c r="G91" s="20"/>
      <c r="H91" s="15"/>
      <c r="I91" s="15"/>
      <c r="J91" s="15"/>
      <c r="K91" s="15"/>
      <c r="L91" s="15"/>
      <c r="M91" s="15"/>
    </row>
    <row r="92" spans="2:13" ht="12.75">
      <c r="B92" t="s">
        <v>1</v>
      </c>
      <c r="D92" s="56">
        <f>G92/G95</f>
        <v>0.4282115869017632</v>
      </c>
      <c r="E92" s="56">
        <f>H92/H95</f>
        <v>0.44836272040302266</v>
      </c>
      <c r="F92" s="20" t="s">
        <v>42</v>
      </c>
      <c r="G92" s="20">
        <f>H127+K127</f>
        <v>170</v>
      </c>
      <c r="H92" s="20">
        <f>H129+K129</f>
        <v>178</v>
      </c>
      <c r="I92" s="15"/>
      <c r="J92" s="15"/>
      <c r="K92" s="15"/>
      <c r="L92" s="15"/>
      <c r="M92" s="15"/>
    </row>
    <row r="93" spans="2:13" ht="12.75">
      <c r="B93" t="s">
        <v>68</v>
      </c>
      <c r="D93" s="56">
        <f>G93/G95</f>
        <v>0.42317380352644834</v>
      </c>
      <c r="E93" s="56">
        <f>H93/H95</f>
        <v>0.40302267002518893</v>
      </c>
      <c r="F93" s="20" t="s">
        <v>43</v>
      </c>
      <c r="G93" s="20">
        <f>I127+L127</f>
        <v>168</v>
      </c>
      <c r="H93" s="20">
        <f>I129+L129</f>
        <v>160</v>
      </c>
      <c r="I93" s="15"/>
      <c r="J93" s="15"/>
      <c r="K93" s="15"/>
      <c r="L93" s="15"/>
      <c r="M93" s="15"/>
    </row>
    <row r="94" spans="2:13" ht="12.75">
      <c r="B94" t="s">
        <v>34</v>
      </c>
      <c r="D94" s="56">
        <f>G94/G95</f>
        <v>0.1486146095717884</v>
      </c>
      <c r="E94" s="56">
        <f>H94/H95</f>
        <v>0.1486146095717884</v>
      </c>
      <c r="F94" s="20" t="s">
        <v>44</v>
      </c>
      <c r="G94" s="20">
        <f>J127+M127</f>
        <v>59</v>
      </c>
      <c r="H94" s="20">
        <f>J129+M129</f>
        <v>59</v>
      </c>
      <c r="I94" s="15"/>
      <c r="J94" s="15"/>
      <c r="K94" s="15"/>
      <c r="L94" s="15"/>
      <c r="M94" s="15"/>
    </row>
    <row r="95" spans="2:13" ht="12.75">
      <c r="B95" t="s">
        <v>46</v>
      </c>
      <c r="D95" s="56">
        <f>SUM(D92:D94)</f>
        <v>1</v>
      </c>
      <c r="E95" s="56">
        <f>SUM(E92:E94)</f>
        <v>1</v>
      </c>
      <c r="F95" s="20" t="s">
        <v>3</v>
      </c>
      <c r="G95" s="20">
        <f>SUM(G92:G94)</f>
        <v>397</v>
      </c>
      <c r="H95" s="20">
        <f>SUM(H92:H94)</f>
        <v>397</v>
      </c>
      <c r="I95" s="15"/>
      <c r="J95" s="15"/>
      <c r="K95" s="15"/>
      <c r="L95" s="15"/>
      <c r="M95" s="15"/>
    </row>
    <row r="96" ht="12.75">
      <c r="B96" t="s">
        <v>57</v>
      </c>
    </row>
    <row r="97" spans="1:14" ht="12.75" customHeight="1">
      <c r="A97" s="112" t="s">
        <v>35</v>
      </c>
      <c r="B97" s="113" t="s">
        <v>4</v>
      </c>
      <c r="C97" s="116" t="s">
        <v>5</v>
      </c>
      <c r="D97" s="117"/>
      <c r="E97" s="118"/>
      <c r="F97" s="64" t="s">
        <v>6</v>
      </c>
      <c r="G97" s="116" t="s">
        <v>7</v>
      </c>
      <c r="H97" s="117"/>
      <c r="I97" s="117"/>
      <c r="J97" s="117"/>
      <c r="K97" s="117"/>
      <c r="L97" s="117"/>
      <c r="M97" s="118"/>
      <c r="N97" s="103" t="s">
        <v>8</v>
      </c>
    </row>
    <row r="98" spans="1:14" s="1" customFormat="1" ht="12.75">
      <c r="A98" s="112"/>
      <c r="B98" s="114"/>
      <c r="C98" s="65" t="s">
        <v>9</v>
      </c>
      <c r="D98" s="65" t="s">
        <v>10</v>
      </c>
      <c r="E98" s="66" t="s">
        <v>11</v>
      </c>
      <c r="F98" s="106" t="s">
        <v>67</v>
      </c>
      <c r="G98" s="66" t="s">
        <v>3</v>
      </c>
      <c r="H98" s="108" t="s">
        <v>96</v>
      </c>
      <c r="I98" s="109"/>
      <c r="J98" s="110"/>
      <c r="K98" s="108" t="s">
        <v>97</v>
      </c>
      <c r="L98" s="109"/>
      <c r="M98" s="110"/>
      <c r="N98" s="104"/>
    </row>
    <row r="99" spans="1:14" s="1" customFormat="1" ht="12.75">
      <c r="A99" s="112"/>
      <c r="B99" s="115"/>
      <c r="C99" s="68"/>
      <c r="D99" s="68" t="s">
        <v>14</v>
      </c>
      <c r="E99" s="69" t="s">
        <v>15</v>
      </c>
      <c r="F99" s="107"/>
      <c r="G99" s="69" t="s">
        <v>16</v>
      </c>
      <c r="H99" s="67" t="s">
        <v>17</v>
      </c>
      <c r="I99" s="70" t="s">
        <v>18</v>
      </c>
      <c r="J99" s="70" t="s">
        <v>19</v>
      </c>
      <c r="K99" s="70" t="s">
        <v>17</v>
      </c>
      <c r="L99" s="70" t="s">
        <v>18</v>
      </c>
      <c r="M99" s="70" t="s">
        <v>19</v>
      </c>
      <c r="N99" s="105"/>
    </row>
    <row r="100" spans="1:14" s="24" customFormat="1" ht="12.75">
      <c r="A100" s="78">
        <f>A99+1</f>
        <v>1</v>
      </c>
      <c r="B100" s="44" t="s">
        <v>59</v>
      </c>
      <c r="C100" s="42">
        <v>5</v>
      </c>
      <c r="D100" s="42">
        <v>5</v>
      </c>
      <c r="E100" s="42"/>
      <c r="F100" s="22">
        <v>4</v>
      </c>
      <c r="G100" s="42">
        <v>30</v>
      </c>
      <c r="H100" s="22">
        <v>15</v>
      </c>
      <c r="I100" s="22">
        <v>15</v>
      </c>
      <c r="J100" s="22">
        <v>0</v>
      </c>
      <c r="K100" s="22">
        <v>0</v>
      </c>
      <c r="L100" s="22">
        <v>0</v>
      </c>
      <c r="M100" s="22">
        <v>0</v>
      </c>
      <c r="N100" s="21"/>
    </row>
    <row r="101" spans="1:14" s="24" customFormat="1" ht="12.75">
      <c r="A101" s="78">
        <v>2</v>
      </c>
      <c r="B101" s="21" t="s">
        <v>62</v>
      </c>
      <c r="C101" s="42">
        <v>5</v>
      </c>
      <c r="D101" s="42">
        <v>5</v>
      </c>
      <c r="E101" s="42"/>
      <c r="F101" s="22">
        <v>4</v>
      </c>
      <c r="G101" s="42">
        <v>30</v>
      </c>
      <c r="H101" s="22">
        <v>15</v>
      </c>
      <c r="I101" s="22">
        <v>15</v>
      </c>
      <c r="J101" s="22">
        <v>0</v>
      </c>
      <c r="K101" s="22">
        <v>0</v>
      </c>
      <c r="L101" s="22">
        <v>0</v>
      </c>
      <c r="M101" s="22">
        <v>0</v>
      </c>
      <c r="N101" s="21"/>
    </row>
    <row r="102" spans="1:14" s="24" customFormat="1" ht="12.75">
      <c r="A102" s="78">
        <v>3</v>
      </c>
      <c r="B102" s="21" t="s">
        <v>63</v>
      </c>
      <c r="C102" s="22"/>
      <c r="D102" s="42">
        <v>5</v>
      </c>
      <c r="E102" s="22"/>
      <c r="F102" s="22">
        <v>4</v>
      </c>
      <c r="G102" s="22">
        <v>30</v>
      </c>
      <c r="H102" s="22">
        <v>15</v>
      </c>
      <c r="I102" s="22">
        <v>15</v>
      </c>
      <c r="J102" s="22">
        <v>0</v>
      </c>
      <c r="K102" s="22">
        <v>0</v>
      </c>
      <c r="L102" s="22">
        <v>0</v>
      </c>
      <c r="M102" s="22">
        <v>0</v>
      </c>
      <c r="N102" s="21"/>
    </row>
    <row r="103" spans="1:14" s="24" customFormat="1" ht="12.75">
      <c r="A103" s="78">
        <v>4</v>
      </c>
      <c r="B103" s="21" t="s">
        <v>64</v>
      </c>
      <c r="C103" s="22"/>
      <c r="D103" s="22">
        <v>6</v>
      </c>
      <c r="E103" s="22"/>
      <c r="F103" s="22">
        <v>4</v>
      </c>
      <c r="G103" s="22">
        <v>30</v>
      </c>
      <c r="H103" s="22">
        <v>0</v>
      </c>
      <c r="I103" s="22">
        <v>0</v>
      </c>
      <c r="J103" s="22">
        <v>0</v>
      </c>
      <c r="K103" s="22">
        <v>15</v>
      </c>
      <c r="L103" s="22">
        <v>15</v>
      </c>
      <c r="M103" s="22">
        <v>0</v>
      </c>
      <c r="N103" s="21"/>
    </row>
    <row r="104" spans="1:14" s="24" customFormat="1" ht="12.75">
      <c r="A104" s="78">
        <v>5</v>
      </c>
      <c r="B104" s="21" t="s">
        <v>39</v>
      </c>
      <c r="C104" s="22"/>
      <c r="D104" s="22">
        <v>6</v>
      </c>
      <c r="E104" s="22"/>
      <c r="F104" s="22">
        <v>4</v>
      </c>
      <c r="G104" s="22">
        <v>30</v>
      </c>
      <c r="H104" s="22">
        <v>0</v>
      </c>
      <c r="I104" s="22">
        <v>0</v>
      </c>
      <c r="J104" s="22">
        <v>0</v>
      </c>
      <c r="K104" s="22">
        <v>15</v>
      </c>
      <c r="L104" s="22">
        <v>7</v>
      </c>
      <c r="M104" s="22">
        <v>8</v>
      </c>
      <c r="N104" s="21"/>
    </row>
    <row r="105" spans="1:14" s="24" customFormat="1" ht="12.75">
      <c r="A105" s="78">
        <v>6</v>
      </c>
      <c r="B105" s="21" t="s">
        <v>107</v>
      </c>
      <c r="C105" s="22"/>
      <c r="D105" s="22">
        <v>6</v>
      </c>
      <c r="E105" s="22"/>
      <c r="F105" s="22">
        <v>4</v>
      </c>
      <c r="G105" s="22">
        <v>40</v>
      </c>
      <c r="H105" s="23">
        <v>0</v>
      </c>
      <c r="I105" s="23">
        <v>0</v>
      </c>
      <c r="J105" s="23">
        <v>0</v>
      </c>
      <c r="K105" s="23">
        <v>10</v>
      </c>
      <c r="L105" s="23">
        <v>5</v>
      </c>
      <c r="M105" s="23">
        <v>25</v>
      </c>
      <c r="N105" s="21"/>
    </row>
    <row r="106" spans="1:14" s="1" customFormat="1" ht="12.75">
      <c r="A106" s="70">
        <v>7</v>
      </c>
      <c r="B106" s="6" t="s">
        <v>31</v>
      </c>
      <c r="C106" s="7"/>
      <c r="D106" s="8"/>
      <c r="E106" s="7">
        <v>5.6</v>
      </c>
      <c r="F106" s="2">
        <v>10</v>
      </c>
      <c r="G106" s="2">
        <v>30</v>
      </c>
      <c r="H106" s="2">
        <v>0</v>
      </c>
      <c r="I106" s="2">
        <v>15</v>
      </c>
      <c r="J106" s="2">
        <v>0</v>
      </c>
      <c r="K106" s="2">
        <v>0</v>
      </c>
      <c r="L106" s="2">
        <v>15</v>
      </c>
      <c r="M106" s="2">
        <v>0</v>
      </c>
      <c r="N106" s="3" t="s">
        <v>105</v>
      </c>
    </row>
    <row r="107" spans="1:14" s="1" customFormat="1" ht="12.75">
      <c r="A107" s="70">
        <v>8</v>
      </c>
      <c r="B107" s="3" t="s">
        <v>70</v>
      </c>
      <c r="C107" s="2"/>
      <c r="D107" s="4">
        <v>5</v>
      </c>
      <c r="E107" s="2"/>
      <c r="F107" s="2">
        <v>2</v>
      </c>
      <c r="G107" s="2">
        <v>14</v>
      </c>
      <c r="H107" s="2">
        <v>4</v>
      </c>
      <c r="I107" s="2">
        <v>6</v>
      </c>
      <c r="J107" s="2">
        <v>4</v>
      </c>
      <c r="K107" s="2">
        <v>0</v>
      </c>
      <c r="L107" s="2">
        <v>0</v>
      </c>
      <c r="M107" s="2">
        <v>0</v>
      </c>
      <c r="N107" s="3"/>
    </row>
    <row r="108" spans="1:14" s="1" customFormat="1" ht="12.75">
      <c r="A108" s="70">
        <v>9</v>
      </c>
      <c r="B108" s="3" t="s">
        <v>36</v>
      </c>
      <c r="C108" s="4"/>
      <c r="D108" s="4">
        <v>5</v>
      </c>
      <c r="E108" s="4"/>
      <c r="F108" s="2">
        <v>2</v>
      </c>
      <c r="G108" s="4">
        <v>12</v>
      </c>
      <c r="H108" s="2">
        <v>4</v>
      </c>
      <c r="I108" s="2">
        <v>0</v>
      </c>
      <c r="J108" s="2">
        <v>8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70">
        <v>10</v>
      </c>
      <c r="B109" s="6" t="s">
        <v>60</v>
      </c>
      <c r="C109" s="7"/>
      <c r="D109" s="8">
        <v>5</v>
      </c>
      <c r="E109" s="7"/>
      <c r="F109" s="2">
        <v>1</v>
      </c>
      <c r="G109" s="2">
        <v>8</v>
      </c>
      <c r="H109" s="2">
        <v>8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70" t="s">
        <v>113</v>
      </c>
      <c r="B110" s="3" t="s">
        <v>75</v>
      </c>
      <c r="C110" s="2"/>
      <c r="D110" s="4">
        <v>5</v>
      </c>
      <c r="E110" s="2"/>
      <c r="F110" s="2">
        <v>1</v>
      </c>
      <c r="G110" s="2">
        <v>8</v>
      </c>
      <c r="H110" s="2">
        <v>0</v>
      </c>
      <c r="I110" s="2">
        <v>8</v>
      </c>
      <c r="J110" s="2">
        <v>0</v>
      </c>
      <c r="K110" s="2">
        <v>0</v>
      </c>
      <c r="L110" s="2">
        <v>0</v>
      </c>
      <c r="M110" s="2">
        <v>0</v>
      </c>
      <c r="N110" s="27" t="s">
        <v>149</v>
      </c>
    </row>
    <row r="111" spans="1:14" s="1" customFormat="1" ht="12.75">
      <c r="A111" s="70" t="s">
        <v>114</v>
      </c>
      <c r="B111" s="3" t="s">
        <v>71</v>
      </c>
      <c r="C111" s="2"/>
      <c r="D111" s="2">
        <v>5</v>
      </c>
      <c r="E111" s="2"/>
      <c r="F111" s="2"/>
      <c r="G111" s="2">
        <v>8</v>
      </c>
      <c r="H111" s="5">
        <v>8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27" t="s">
        <v>149</v>
      </c>
    </row>
    <row r="112" spans="1:14" s="1" customFormat="1" ht="12.75">
      <c r="A112" s="70" t="s">
        <v>116</v>
      </c>
      <c r="B112" s="3" t="s">
        <v>72</v>
      </c>
      <c r="C112" s="17">
        <v>5</v>
      </c>
      <c r="D112" s="4">
        <v>5</v>
      </c>
      <c r="E112" s="2"/>
      <c r="F112" s="2">
        <v>1</v>
      </c>
      <c r="G112" s="2">
        <v>14</v>
      </c>
      <c r="H112" s="2">
        <v>8</v>
      </c>
      <c r="I112" s="2">
        <v>6</v>
      </c>
      <c r="J112" s="2">
        <v>0</v>
      </c>
      <c r="K112" s="2">
        <v>0</v>
      </c>
      <c r="L112" s="2">
        <v>0</v>
      </c>
      <c r="M112" s="2">
        <v>0</v>
      </c>
      <c r="N112" s="27" t="s">
        <v>148</v>
      </c>
    </row>
    <row r="113" spans="1:14" ht="12.75">
      <c r="A113" s="70" t="s">
        <v>117</v>
      </c>
      <c r="B113" s="6" t="s">
        <v>61</v>
      </c>
      <c r="C113" s="7">
        <v>5</v>
      </c>
      <c r="D113" s="8">
        <v>5</v>
      </c>
      <c r="E113" s="7"/>
      <c r="F113" s="7"/>
      <c r="G113" s="7">
        <v>14</v>
      </c>
      <c r="H113" s="5">
        <v>8</v>
      </c>
      <c r="I113" s="5">
        <v>6</v>
      </c>
      <c r="J113" s="5">
        <v>0</v>
      </c>
      <c r="K113" s="5">
        <v>0</v>
      </c>
      <c r="L113" s="5">
        <v>0</v>
      </c>
      <c r="M113" s="5">
        <v>0</v>
      </c>
      <c r="N113" s="27" t="s">
        <v>148</v>
      </c>
    </row>
    <row r="114" spans="1:14" s="1" customFormat="1" ht="12.75">
      <c r="A114" s="70" t="s">
        <v>118</v>
      </c>
      <c r="B114" s="3" t="s">
        <v>65</v>
      </c>
      <c r="C114" s="2">
        <v>6</v>
      </c>
      <c r="D114" s="2">
        <v>6</v>
      </c>
      <c r="E114" s="2"/>
      <c r="F114" s="2">
        <v>1</v>
      </c>
      <c r="G114" s="2">
        <v>14</v>
      </c>
      <c r="H114" s="2">
        <v>0</v>
      </c>
      <c r="I114" s="2">
        <v>0</v>
      </c>
      <c r="J114" s="2">
        <v>0</v>
      </c>
      <c r="K114" s="2">
        <v>8</v>
      </c>
      <c r="L114" s="2">
        <v>6</v>
      </c>
      <c r="M114" s="2">
        <v>0</v>
      </c>
      <c r="N114" s="27" t="s">
        <v>147</v>
      </c>
    </row>
    <row r="115" spans="1:14" s="1" customFormat="1" ht="12.75">
      <c r="A115" s="70" t="s">
        <v>119</v>
      </c>
      <c r="B115" s="3" t="s">
        <v>37</v>
      </c>
      <c r="C115" s="2">
        <v>6</v>
      </c>
      <c r="D115" s="2">
        <v>6</v>
      </c>
      <c r="E115" s="2"/>
      <c r="F115" s="2"/>
      <c r="G115" s="2">
        <v>14</v>
      </c>
      <c r="H115" s="2">
        <v>0</v>
      </c>
      <c r="I115" s="2">
        <v>0</v>
      </c>
      <c r="J115" s="2">
        <v>0</v>
      </c>
      <c r="K115" s="2">
        <v>8</v>
      </c>
      <c r="L115" s="2">
        <v>6</v>
      </c>
      <c r="M115" s="2">
        <v>0</v>
      </c>
      <c r="N115" s="87" t="s">
        <v>147</v>
      </c>
    </row>
    <row r="116" spans="1:14" s="1" customFormat="1" ht="12.75">
      <c r="A116" s="70" t="s">
        <v>120</v>
      </c>
      <c r="B116" s="3" t="s">
        <v>66</v>
      </c>
      <c r="C116" s="4"/>
      <c r="D116" s="4">
        <v>6</v>
      </c>
      <c r="E116" s="4"/>
      <c r="F116" s="2">
        <v>1</v>
      </c>
      <c r="G116" s="4">
        <v>9</v>
      </c>
      <c r="H116" s="2">
        <v>0</v>
      </c>
      <c r="I116" s="2">
        <v>0</v>
      </c>
      <c r="J116" s="2">
        <v>0</v>
      </c>
      <c r="K116" s="2">
        <v>9</v>
      </c>
      <c r="L116" s="2">
        <v>0</v>
      </c>
      <c r="M116" s="2">
        <v>0</v>
      </c>
      <c r="N116" s="27" t="s">
        <v>150</v>
      </c>
    </row>
    <row r="117" spans="1:14" s="1" customFormat="1" ht="12.75">
      <c r="A117" s="70" t="s">
        <v>121</v>
      </c>
      <c r="B117" s="3" t="s">
        <v>115</v>
      </c>
      <c r="C117" s="2"/>
      <c r="D117" s="2">
        <v>6</v>
      </c>
      <c r="E117" s="2"/>
      <c r="F117" s="2"/>
      <c r="G117" s="2">
        <v>9</v>
      </c>
      <c r="H117" s="5">
        <v>0</v>
      </c>
      <c r="I117" s="5">
        <v>0</v>
      </c>
      <c r="J117" s="5">
        <v>0</v>
      </c>
      <c r="K117" s="5">
        <v>9</v>
      </c>
      <c r="L117" s="5">
        <v>0</v>
      </c>
      <c r="M117" s="5">
        <v>0</v>
      </c>
      <c r="N117" s="27" t="s">
        <v>151</v>
      </c>
    </row>
    <row r="119" spans="1:14" s="1" customFormat="1" ht="12.75">
      <c r="A119" s="3"/>
      <c r="B119" s="43" t="s">
        <v>82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</row>
    <row r="120" spans="1:14" s="1" customFormat="1" ht="12.75">
      <c r="A120" s="3">
        <v>15</v>
      </c>
      <c r="B120" s="3" t="s">
        <v>159</v>
      </c>
      <c r="C120" s="2"/>
      <c r="D120" s="2">
        <v>5</v>
      </c>
      <c r="E120" s="2"/>
      <c r="F120" s="2">
        <v>2</v>
      </c>
      <c r="G120" s="2">
        <v>12</v>
      </c>
      <c r="H120" s="2">
        <v>6</v>
      </c>
      <c r="I120" s="2">
        <v>6</v>
      </c>
      <c r="J120" s="2">
        <v>0</v>
      </c>
      <c r="K120" s="2">
        <v>0</v>
      </c>
      <c r="L120" s="2">
        <v>0</v>
      </c>
      <c r="M120" s="2">
        <v>0</v>
      </c>
      <c r="N120" s="3"/>
    </row>
    <row r="121" spans="1:14" s="1" customFormat="1" ht="12.75">
      <c r="A121" s="3">
        <v>16</v>
      </c>
      <c r="B121" s="3" t="s">
        <v>160</v>
      </c>
      <c r="C121" s="2">
        <v>5</v>
      </c>
      <c r="D121" s="2">
        <v>5</v>
      </c>
      <c r="E121" s="2"/>
      <c r="F121" s="2">
        <v>4</v>
      </c>
      <c r="G121" s="2">
        <v>21</v>
      </c>
      <c r="H121" s="2">
        <v>8</v>
      </c>
      <c r="I121" s="2">
        <v>8</v>
      </c>
      <c r="J121" s="2">
        <v>5</v>
      </c>
      <c r="K121" s="2">
        <v>0</v>
      </c>
      <c r="L121" s="2">
        <v>0</v>
      </c>
      <c r="M121" s="2">
        <v>0</v>
      </c>
      <c r="N121" s="3"/>
    </row>
    <row r="122" spans="1:14" s="1" customFormat="1" ht="12.75">
      <c r="A122" s="3">
        <v>17</v>
      </c>
      <c r="B122" s="3" t="s">
        <v>161</v>
      </c>
      <c r="C122" s="2"/>
      <c r="D122" s="2">
        <v>5</v>
      </c>
      <c r="E122" s="2"/>
      <c r="F122" s="2">
        <v>2</v>
      </c>
      <c r="G122" s="2">
        <v>12</v>
      </c>
      <c r="H122" s="2">
        <v>7</v>
      </c>
      <c r="I122" s="2">
        <v>0</v>
      </c>
      <c r="J122" s="2">
        <v>5</v>
      </c>
      <c r="K122" s="2">
        <v>0</v>
      </c>
      <c r="L122" s="2">
        <v>0</v>
      </c>
      <c r="M122" s="2">
        <v>0</v>
      </c>
      <c r="N122" s="3"/>
    </row>
    <row r="123" spans="1:14" s="1" customFormat="1" ht="12.75">
      <c r="A123" s="3">
        <v>18</v>
      </c>
      <c r="B123" s="3" t="s">
        <v>162</v>
      </c>
      <c r="C123" s="2"/>
      <c r="D123" s="2">
        <v>5</v>
      </c>
      <c r="E123" s="2"/>
      <c r="F123" s="2">
        <v>3</v>
      </c>
      <c r="G123" s="2">
        <v>16</v>
      </c>
      <c r="H123" s="2">
        <v>0</v>
      </c>
      <c r="I123" s="2">
        <v>12</v>
      </c>
      <c r="J123" s="2">
        <v>4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19</v>
      </c>
      <c r="B124" s="3" t="s">
        <v>163</v>
      </c>
      <c r="C124" s="2"/>
      <c r="D124" s="2">
        <v>6</v>
      </c>
      <c r="E124" s="2"/>
      <c r="F124" s="2">
        <v>2</v>
      </c>
      <c r="G124" s="2">
        <v>12</v>
      </c>
      <c r="H124" s="2">
        <v>0</v>
      </c>
      <c r="I124" s="2">
        <v>0</v>
      </c>
      <c r="J124" s="2">
        <v>0</v>
      </c>
      <c r="K124" s="2">
        <v>6</v>
      </c>
      <c r="L124" s="2">
        <v>6</v>
      </c>
      <c r="M124" s="2">
        <v>0</v>
      </c>
      <c r="N124" s="3"/>
    </row>
    <row r="125" spans="1:14" s="1" customFormat="1" ht="12.75">
      <c r="A125" s="3">
        <v>20</v>
      </c>
      <c r="B125" s="3" t="s">
        <v>164</v>
      </c>
      <c r="C125" s="2">
        <v>6</v>
      </c>
      <c r="D125" s="2">
        <v>6</v>
      </c>
      <c r="E125" s="2"/>
      <c r="F125" s="2">
        <v>3</v>
      </c>
      <c r="G125" s="2">
        <v>16</v>
      </c>
      <c r="H125" s="2">
        <v>0</v>
      </c>
      <c r="I125" s="2">
        <v>0</v>
      </c>
      <c r="J125" s="2">
        <v>0</v>
      </c>
      <c r="K125" s="2">
        <v>8</v>
      </c>
      <c r="L125" s="2">
        <v>8</v>
      </c>
      <c r="M125" s="2">
        <v>0</v>
      </c>
      <c r="N125" s="3"/>
    </row>
    <row r="126" spans="1:14" s="1" customFormat="1" ht="12.75">
      <c r="A126" s="3">
        <v>21</v>
      </c>
      <c r="B126" s="3" t="s">
        <v>158</v>
      </c>
      <c r="C126" s="2"/>
      <c r="D126" s="2">
        <v>6</v>
      </c>
      <c r="E126" s="2"/>
      <c r="F126" s="2">
        <v>1</v>
      </c>
      <c r="G126" s="2">
        <v>9</v>
      </c>
      <c r="H126" s="2">
        <v>0</v>
      </c>
      <c r="I126" s="2">
        <v>0</v>
      </c>
      <c r="J126" s="2">
        <v>0</v>
      </c>
      <c r="K126" s="2">
        <v>9</v>
      </c>
      <c r="L126" s="2">
        <v>0</v>
      </c>
      <c r="M126" s="2">
        <v>0</v>
      </c>
      <c r="N126" s="3"/>
    </row>
    <row r="127" spans="1:14" s="13" customFormat="1" ht="12.75">
      <c r="A127" s="11"/>
      <c r="B127" s="11" t="s">
        <v>123</v>
      </c>
      <c r="C127" s="12">
        <v>4</v>
      </c>
      <c r="D127" s="11"/>
      <c r="E127" s="11"/>
      <c r="F127" s="12">
        <f>SUM(F100:F126)</f>
        <v>60</v>
      </c>
      <c r="G127" s="12">
        <f aca="true" t="shared" si="13" ref="G127:M127">SUM(G100:G126)-G111-G113-G115-G117</f>
        <v>397</v>
      </c>
      <c r="H127" s="12">
        <f t="shared" si="13"/>
        <v>90</v>
      </c>
      <c r="I127" s="12">
        <f t="shared" si="13"/>
        <v>106</v>
      </c>
      <c r="J127" s="12">
        <f t="shared" si="13"/>
        <v>26</v>
      </c>
      <c r="K127" s="12">
        <f t="shared" si="13"/>
        <v>80</v>
      </c>
      <c r="L127" s="12">
        <f t="shared" si="13"/>
        <v>62</v>
      </c>
      <c r="M127" s="12">
        <f t="shared" si="13"/>
        <v>33</v>
      </c>
      <c r="N127" s="11"/>
    </row>
    <row r="128" spans="2:14" s="15" customFormat="1" ht="12.75">
      <c r="B128" s="15" t="s">
        <v>126</v>
      </c>
      <c r="C128" s="86"/>
      <c r="H128" s="100">
        <f>SUM(H127:J127)</f>
        <v>222</v>
      </c>
      <c r="I128" s="100"/>
      <c r="J128" s="100"/>
      <c r="K128" s="100">
        <f>SUM(K127:M127)</f>
        <v>175</v>
      </c>
      <c r="L128" s="100"/>
      <c r="M128" s="100"/>
      <c r="N128" s="14"/>
    </row>
    <row r="129" spans="1:14" s="13" customFormat="1" ht="12.75">
      <c r="A129" s="11"/>
      <c r="B129" s="11" t="s">
        <v>124</v>
      </c>
      <c r="C129" s="12">
        <v>4</v>
      </c>
      <c r="D129" s="11"/>
      <c r="E129" s="11"/>
      <c r="F129" s="12">
        <f>SUM(F100:F126)</f>
        <v>60</v>
      </c>
      <c r="G129" s="12">
        <f aca="true" t="shared" si="14" ref="G129:M129">SUM(G100:G126)-G110-G112-G114-G116</f>
        <v>397</v>
      </c>
      <c r="H129" s="12">
        <f t="shared" si="14"/>
        <v>98</v>
      </c>
      <c r="I129" s="12">
        <f t="shared" si="14"/>
        <v>98</v>
      </c>
      <c r="J129" s="12">
        <f t="shared" si="14"/>
        <v>26</v>
      </c>
      <c r="K129" s="12">
        <f t="shared" si="14"/>
        <v>80</v>
      </c>
      <c r="L129" s="12">
        <f t="shared" si="14"/>
        <v>62</v>
      </c>
      <c r="M129" s="12">
        <f t="shared" si="14"/>
        <v>33</v>
      </c>
      <c r="N129" s="11"/>
    </row>
    <row r="130" spans="2:14" s="15" customFormat="1" ht="12.75">
      <c r="B130" s="15" t="s">
        <v>127</v>
      </c>
      <c r="H130" s="100">
        <f>SUM(H129:J129)</f>
        <v>222</v>
      </c>
      <c r="I130" s="100"/>
      <c r="J130" s="100"/>
      <c r="K130" s="100">
        <f>SUM(K129:M129)</f>
        <v>175</v>
      </c>
      <c r="L130" s="100"/>
      <c r="M130" s="100"/>
      <c r="N130" s="14"/>
    </row>
    <row r="131" ht="12.75">
      <c r="B131" t="s">
        <v>106</v>
      </c>
    </row>
    <row r="132" spans="1:14" ht="12.75">
      <c r="A132" s="1"/>
      <c r="B132" s="60" t="s">
        <v>67</v>
      </c>
      <c r="C132" s="19"/>
      <c r="D132" s="19"/>
      <c r="E132" s="19"/>
      <c r="F132" s="60">
        <f>SUM(F100:F126)</f>
        <v>60</v>
      </c>
      <c r="G132" s="61" t="s">
        <v>101</v>
      </c>
      <c r="H132" s="61" t="s">
        <v>102</v>
      </c>
      <c r="I132" s="59"/>
      <c r="J132" s="59"/>
      <c r="K132" s="59"/>
      <c r="L132" s="59"/>
      <c r="M132" s="10"/>
      <c r="N132" s="9"/>
    </row>
    <row r="133" spans="1:14" ht="12.75">
      <c r="A133" s="1"/>
      <c r="B133" s="62" t="s">
        <v>110</v>
      </c>
      <c r="C133" s="19"/>
      <c r="D133" s="19"/>
      <c r="E133" s="19"/>
      <c r="F133" s="63">
        <f>SUM(F100:F117)</f>
        <v>43</v>
      </c>
      <c r="G133" s="61">
        <f>+SUM(F100:F102)+SUM(F107:F113)</f>
        <v>19</v>
      </c>
      <c r="H133" s="61">
        <f>F133-G133</f>
        <v>24</v>
      </c>
      <c r="I133" s="59"/>
      <c r="J133" s="59"/>
      <c r="K133" s="59"/>
      <c r="L133" s="59"/>
      <c r="M133" s="10"/>
      <c r="N133" s="9"/>
    </row>
    <row r="134" spans="1:14" ht="12.75">
      <c r="A134" s="1"/>
      <c r="B134" s="62" t="s">
        <v>111</v>
      </c>
      <c r="C134" s="19"/>
      <c r="D134" s="19"/>
      <c r="E134" s="19"/>
      <c r="F134" s="63">
        <f>SUM(F120:F126)</f>
        <v>17</v>
      </c>
      <c r="G134" s="61">
        <f>+SUM(F120:F123)</f>
        <v>11</v>
      </c>
      <c r="H134" s="61">
        <f>F134-G134</f>
        <v>6</v>
      </c>
      <c r="I134" s="59"/>
      <c r="J134" s="59"/>
      <c r="K134" s="59"/>
      <c r="L134" s="59"/>
      <c r="M134" s="10"/>
      <c r="N134" s="9"/>
    </row>
    <row r="135" spans="1:14" ht="12.75">
      <c r="A135" s="1"/>
      <c r="B135" s="1"/>
      <c r="C135" s="19"/>
      <c r="D135" s="19"/>
      <c r="E135" s="19"/>
      <c r="F135" s="13"/>
      <c r="G135" s="60">
        <f>SUM(G133:G134)</f>
        <v>30</v>
      </c>
      <c r="H135" s="60">
        <f>SUM(H133:H134)</f>
        <v>30</v>
      </c>
      <c r="I135" s="59"/>
      <c r="J135" s="59"/>
      <c r="K135" s="59"/>
      <c r="L135" s="59"/>
      <c r="M135" s="10"/>
      <c r="N135" s="9"/>
    </row>
    <row r="136" spans="2:5" ht="12.75">
      <c r="B136" s="101" t="s">
        <v>76</v>
      </c>
      <c r="C136" s="102"/>
      <c r="D136" s="102"/>
      <c r="E136" s="102"/>
    </row>
    <row r="137" spans="2:13" s="25" customFormat="1" ht="12.75">
      <c r="B137" s="25" t="s">
        <v>78</v>
      </c>
      <c r="F137" s="51">
        <f>SUM(F100:F105)</f>
        <v>24</v>
      </c>
      <c r="G137" s="25">
        <f>SUM(G100:G105)</f>
        <v>190</v>
      </c>
      <c r="H137" s="25">
        <f aca="true" t="shared" si="15" ref="H137:M137">SUM(H100:H105)</f>
        <v>45</v>
      </c>
      <c r="I137" s="25">
        <f t="shared" si="15"/>
        <v>45</v>
      </c>
      <c r="J137" s="25">
        <f t="shared" si="15"/>
        <v>0</v>
      </c>
      <c r="K137" s="25">
        <f t="shared" si="15"/>
        <v>40</v>
      </c>
      <c r="L137" s="25">
        <f t="shared" si="15"/>
        <v>27</v>
      </c>
      <c r="M137" s="25">
        <f t="shared" si="15"/>
        <v>33</v>
      </c>
    </row>
    <row r="141" spans="2:5" ht="12.75">
      <c r="B141" t="s">
        <v>76</v>
      </c>
      <c r="D141" t="s">
        <v>89</v>
      </c>
      <c r="E141" t="s">
        <v>90</v>
      </c>
    </row>
    <row r="142" spans="2:13" s="39" customFormat="1" ht="12.75">
      <c r="B142" s="39" t="s">
        <v>77</v>
      </c>
      <c r="D142" s="39">
        <v>300</v>
      </c>
      <c r="E142" s="39">
        <v>36</v>
      </c>
      <c r="F142" s="39">
        <f aca="true" t="shared" si="16" ref="F142:M142">+F29+F84</f>
        <v>54</v>
      </c>
      <c r="G142" s="39">
        <f t="shared" si="16"/>
        <v>304</v>
      </c>
      <c r="H142" s="39">
        <f t="shared" si="16"/>
        <v>105</v>
      </c>
      <c r="I142" s="39">
        <f t="shared" si="16"/>
        <v>120</v>
      </c>
      <c r="J142" s="39">
        <f t="shared" si="16"/>
        <v>15</v>
      </c>
      <c r="K142" s="39">
        <f t="shared" si="16"/>
        <v>49</v>
      </c>
      <c r="L142" s="39">
        <f t="shared" si="16"/>
        <v>15</v>
      </c>
      <c r="M142" s="39">
        <f t="shared" si="16"/>
        <v>0</v>
      </c>
    </row>
    <row r="143" spans="2:13" s="25" customFormat="1" ht="12.75">
      <c r="B143" s="25" t="s">
        <v>78</v>
      </c>
      <c r="D143" s="25">
        <v>300</v>
      </c>
      <c r="E143" s="25">
        <v>36</v>
      </c>
      <c r="F143" s="25">
        <f aca="true" t="shared" si="17" ref="F143:M143">+F30+F85+F137</f>
        <v>41</v>
      </c>
      <c r="G143" s="25">
        <f t="shared" si="17"/>
        <v>300</v>
      </c>
      <c r="H143" s="25">
        <f t="shared" si="17"/>
        <v>60</v>
      </c>
      <c r="I143" s="25">
        <f t="shared" si="17"/>
        <v>60</v>
      </c>
      <c r="J143" s="25">
        <f t="shared" si="17"/>
        <v>0</v>
      </c>
      <c r="K143" s="25">
        <f t="shared" si="17"/>
        <v>80</v>
      </c>
      <c r="L143" s="25">
        <f t="shared" si="17"/>
        <v>47</v>
      </c>
      <c r="M143" s="25">
        <f t="shared" si="17"/>
        <v>53</v>
      </c>
    </row>
    <row r="144" spans="2:13" s="40" customFormat="1" ht="12.75">
      <c r="B144" s="40" t="s">
        <v>79</v>
      </c>
      <c r="D144" s="40">
        <v>60</v>
      </c>
      <c r="E144" s="40">
        <v>3</v>
      </c>
      <c r="F144" s="40">
        <f>+F31</f>
        <v>6</v>
      </c>
      <c r="G144" s="40">
        <f>+SUM(G31:G31)</f>
        <v>60</v>
      </c>
      <c r="H144" s="40">
        <f aca="true" t="shared" si="18" ref="H144:M144">+SUM(H31:H31)</f>
        <v>30</v>
      </c>
      <c r="I144" s="40">
        <f t="shared" si="18"/>
        <v>0</v>
      </c>
      <c r="J144" s="40">
        <f t="shared" si="18"/>
        <v>0</v>
      </c>
      <c r="K144" s="40">
        <f t="shared" si="18"/>
        <v>30</v>
      </c>
      <c r="L144" s="40">
        <f t="shared" si="18"/>
        <v>0</v>
      </c>
      <c r="M144" s="40">
        <f t="shared" si="18"/>
        <v>0</v>
      </c>
    </row>
    <row r="145" spans="2:13" s="40" customFormat="1" ht="12.75">
      <c r="B145" s="40" t="s">
        <v>23</v>
      </c>
      <c r="D145" s="40">
        <v>30</v>
      </c>
      <c r="E145" s="40">
        <v>2</v>
      </c>
      <c r="F145" s="40">
        <f>+F32</f>
        <v>2</v>
      </c>
      <c r="G145" s="40">
        <f>SUM(G32:G32)</f>
        <v>30</v>
      </c>
      <c r="H145" s="40">
        <f aca="true" t="shared" si="19" ref="H145:M145">SUM(H32:H32)</f>
        <v>0</v>
      </c>
      <c r="I145" s="40">
        <f t="shared" si="19"/>
        <v>0</v>
      </c>
      <c r="J145" s="40">
        <f t="shared" si="19"/>
        <v>30</v>
      </c>
      <c r="K145" s="40">
        <f t="shared" si="19"/>
        <v>0</v>
      </c>
      <c r="L145" s="40">
        <f t="shared" si="19"/>
        <v>0</v>
      </c>
      <c r="M145" s="40">
        <f t="shared" si="19"/>
        <v>0</v>
      </c>
    </row>
    <row r="146" spans="2:13" s="40" customFormat="1" ht="12.75">
      <c r="B146" s="40" t="s">
        <v>32</v>
      </c>
      <c r="D146" s="40">
        <v>0</v>
      </c>
      <c r="E146" s="40">
        <v>0</v>
      </c>
      <c r="F146" s="40">
        <f>+F86</f>
        <v>1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</row>
    <row r="147" spans="1:13" ht="12.75">
      <c r="A147" s="50"/>
      <c r="B147" s="50" t="s">
        <v>88</v>
      </c>
      <c r="C147" s="50"/>
      <c r="D147" s="50">
        <v>120</v>
      </c>
      <c r="E147" s="50">
        <v>5</v>
      </c>
      <c r="F147" s="50">
        <f aca="true" t="shared" si="20" ref="F147:M147">+F33+F87</f>
        <v>5</v>
      </c>
      <c r="G147" s="50">
        <f t="shared" si="20"/>
        <v>90</v>
      </c>
      <c r="H147" s="50">
        <f t="shared" si="20"/>
        <v>0</v>
      </c>
      <c r="I147" s="50">
        <f t="shared" si="20"/>
        <v>45</v>
      </c>
      <c r="J147" s="50">
        <f t="shared" si="20"/>
        <v>0</v>
      </c>
      <c r="K147" s="50">
        <f t="shared" si="20"/>
        <v>0</v>
      </c>
      <c r="L147" s="50">
        <f t="shared" si="20"/>
        <v>45</v>
      </c>
      <c r="M147" s="50">
        <f t="shared" si="20"/>
        <v>0</v>
      </c>
    </row>
    <row r="148" spans="1:13" ht="12.75">
      <c r="A148" s="53"/>
      <c r="B148" s="54" t="s">
        <v>80</v>
      </c>
      <c r="C148" s="53"/>
      <c r="D148" s="53">
        <f>SUM(D142:D147)</f>
        <v>810</v>
      </c>
      <c r="E148" s="53">
        <f>SUM(E142:E147)</f>
        <v>82</v>
      </c>
      <c r="F148" s="53">
        <f>SUM(F142:F147)</f>
        <v>109</v>
      </c>
      <c r="G148" s="53">
        <f>+SUM(G142:G147)</f>
        <v>784</v>
      </c>
      <c r="H148" s="53">
        <f aca="true" t="shared" si="21" ref="H148:M148">+SUM(H142:H147)</f>
        <v>195</v>
      </c>
      <c r="I148" s="53">
        <f t="shared" si="21"/>
        <v>225</v>
      </c>
      <c r="J148" s="15">
        <f t="shared" si="21"/>
        <v>45</v>
      </c>
      <c r="K148" s="15">
        <f t="shared" si="21"/>
        <v>159</v>
      </c>
      <c r="L148" s="15">
        <f t="shared" si="21"/>
        <v>107</v>
      </c>
      <c r="M148" s="15">
        <f t="shared" si="21"/>
        <v>53</v>
      </c>
    </row>
    <row r="149" ht="12.75">
      <c r="B149" s="45"/>
    </row>
    <row r="150" spans="2:8" ht="12.75">
      <c r="B150" s="72" t="s">
        <v>128</v>
      </c>
      <c r="C150" s="20"/>
      <c r="D150" s="20"/>
      <c r="E150" s="20"/>
      <c r="F150" s="20"/>
      <c r="G150" s="20"/>
      <c r="H150" s="20"/>
    </row>
    <row r="151" spans="2:8" ht="12.75">
      <c r="B151" s="20"/>
      <c r="C151" s="72" t="s">
        <v>80</v>
      </c>
      <c r="D151" s="72" t="s">
        <v>45</v>
      </c>
      <c r="E151" s="72" t="s">
        <v>110</v>
      </c>
      <c r="F151" s="72" t="s">
        <v>45</v>
      </c>
      <c r="G151" s="72" t="s">
        <v>111</v>
      </c>
      <c r="H151" s="72" t="s">
        <v>45</v>
      </c>
    </row>
    <row r="152" spans="2:8" ht="12.75">
      <c r="B152" s="72" t="s">
        <v>83</v>
      </c>
      <c r="C152" s="20">
        <f>+E152+G152</f>
        <v>564</v>
      </c>
      <c r="D152" s="83">
        <f>+C152/C$155</f>
        <v>0.47</v>
      </c>
      <c r="E152" s="20">
        <f>SUM(H$12:H$22)+SUM(K$12:K$22)+SUM(H$48:H$59)+SUM(K$48:K$59)+SUM(H$100:H$110)+SUM(K$100:K$110)+H$61+K$61+H$112+H$114+H$116+K$112+K$114+K$116</f>
        <v>453</v>
      </c>
      <c r="F152" s="83">
        <f>+E152/E$155</f>
        <v>0.4575757575757576</v>
      </c>
      <c r="G152" s="84">
        <f>+SUM(H$66:H$73)+SUM(K$66:K$73)+SUM(H$120:H$126)+SUM(K$120:K$126)</f>
        <v>111</v>
      </c>
      <c r="H152" s="83">
        <f>+G152/G$155</f>
        <v>0.5285714285714286</v>
      </c>
    </row>
    <row r="153" spans="2:8" ht="12.75">
      <c r="B153" s="72" t="s">
        <v>84</v>
      </c>
      <c r="C153" s="20">
        <f>+E153+G153</f>
        <v>507</v>
      </c>
      <c r="D153" s="83">
        <f>+C153/C$155</f>
        <v>0.4225</v>
      </c>
      <c r="E153" s="84">
        <f>SUM(I$12:I$22)+SUM(L$12:L$22)+SUM(I$48:I$59)+SUM(L$48:L$59)+SUM(I$100:I$110)+SUM(L$100:L$110)+I$61+L$61+I$112+I$114+I$116+L$112+L$114+L$116</f>
        <v>427</v>
      </c>
      <c r="F153" s="83">
        <f>+E153/E$155</f>
        <v>0.4313131313131313</v>
      </c>
      <c r="G153" s="84">
        <f>+SUM(I$66:I$73)+SUM(L$66:L$73)+SUM(I$120:I$126)+SUM(L$120:L$126)</f>
        <v>80</v>
      </c>
      <c r="H153" s="83">
        <f>+G153/G$155</f>
        <v>0.38095238095238093</v>
      </c>
    </row>
    <row r="154" spans="2:8" ht="12.75">
      <c r="B154" s="72" t="s">
        <v>85</v>
      </c>
      <c r="C154" s="20">
        <f>+E154+G154</f>
        <v>129</v>
      </c>
      <c r="D154" s="83">
        <f>+C154/C$155</f>
        <v>0.1075</v>
      </c>
      <c r="E154" s="84">
        <f>SUM(J$12:J$22)+SUM(M$12:M$22)+SUM(J$48:J$59)+SUM(M$48:M$59)+SUM(J$100:J$110)+SUM(M$100:M$110)+J$61+M$61+J$112+J$114+J$116+M$112+M$114+M$116</f>
        <v>110</v>
      </c>
      <c r="F154" s="83">
        <f>+E154/E$155</f>
        <v>0.1111111111111111</v>
      </c>
      <c r="G154" s="84">
        <f>+SUM(J$66:J$73)+SUM(M$66:M$73)+SUM(J$120:J$126)+SUM(M$120:M$126)</f>
        <v>19</v>
      </c>
      <c r="H154" s="83">
        <f>+G154/G$155</f>
        <v>0.09047619047619047</v>
      </c>
    </row>
    <row r="155" spans="2:8" ht="12.75">
      <c r="B155" s="72" t="s">
        <v>80</v>
      </c>
      <c r="C155" s="20">
        <f>+E155+G155</f>
        <v>1200</v>
      </c>
      <c r="D155" s="83">
        <f>+C155/C$155</f>
        <v>1</v>
      </c>
      <c r="E155" s="20">
        <f>SUM(E152:E154)</f>
        <v>990</v>
      </c>
      <c r="F155" s="83">
        <f>+E155/E$155</f>
        <v>1</v>
      </c>
      <c r="G155" s="20">
        <f>SUM(G152:G154)</f>
        <v>210</v>
      </c>
      <c r="H155" s="83">
        <f>+G155/G$155</f>
        <v>1</v>
      </c>
    </row>
    <row r="156" spans="2:8" ht="12.75">
      <c r="B156" s="20"/>
      <c r="C156" s="20"/>
      <c r="D156" s="20"/>
      <c r="E156" s="20"/>
      <c r="F156" s="20"/>
      <c r="G156" s="20"/>
      <c r="H156" s="20"/>
    </row>
    <row r="157" spans="2:8" ht="12.75">
      <c r="B157" s="72" t="s">
        <v>129</v>
      </c>
      <c r="C157" s="20"/>
      <c r="D157" s="20"/>
      <c r="E157" s="20"/>
      <c r="F157" s="20"/>
      <c r="G157" s="20"/>
      <c r="H157" s="20"/>
    </row>
    <row r="158" spans="2:8" ht="12.75">
      <c r="B158" s="20"/>
      <c r="C158" s="72" t="s">
        <v>80</v>
      </c>
      <c r="D158" s="72" t="s">
        <v>45</v>
      </c>
      <c r="E158" s="72" t="s">
        <v>110</v>
      </c>
      <c r="F158" s="72" t="s">
        <v>45</v>
      </c>
      <c r="G158" s="72" t="s">
        <v>111</v>
      </c>
      <c r="H158" s="72" t="s">
        <v>45</v>
      </c>
    </row>
    <row r="159" spans="2:8" ht="12.75">
      <c r="B159" s="72" t="s">
        <v>83</v>
      </c>
      <c r="C159" s="20">
        <f>+E159+G159</f>
        <v>572</v>
      </c>
      <c r="D159" s="83">
        <f>+C159/C$155</f>
        <v>0.4766666666666667</v>
      </c>
      <c r="E159" s="84">
        <f>SUM(H$12:H$22)+SUM(K$12:K$22)+SUM(H$48:H$59)+SUM(K$48:K$59)+SUM(H$100:H$109)+SUM(K$100:K$109)+H$61+K$61+H$111+H$113+H$115+H$117++K$111+K$113+K$115+K$117</f>
        <v>461</v>
      </c>
      <c r="F159" s="83">
        <f>+E159/E$155</f>
        <v>0.46565656565656566</v>
      </c>
      <c r="G159" s="84">
        <f>+SUM(H$66:H$73)+SUM(K$66:K$73)+SUM(H$120:H$126)+SUM(K$120:K$126)</f>
        <v>111</v>
      </c>
      <c r="H159" s="83">
        <f>+G159/G$155</f>
        <v>0.5285714285714286</v>
      </c>
    </row>
    <row r="160" spans="2:8" ht="12.75">
      <c r="B160" s="72" t="s">
        <v>84</v>
      </c>
      <c r="C160" s="20">
        <f>+E160+G160</f>
        <v>499</v>
      </c>
      <c r="D160" s="83">
        <f>+C160/C$155</f>
        <v>0.41583333333333333</v>
      </c>
      <c r="E160" s="84">
        <f>SUM(I$12:I$22)+SUM(L$12:L$22)+SUM(I$48:I$59)+SUM(L$48:L$59)+SUM(I$100:I$109)+SUM(L$100:L$109)+I$61+L$61+I$111+I$113+I$115+I$117++L$111+L$113+L$115+L$117</f>
        <v>419</v>
      </c>
      <c r="F160" s="83">
        <f>+E160/E$155</f>
        <v>0.42323232323232324</v>
      </c>
      <c r="G160" s="84">
        <f>+SUM(I$66:I$73)+SUM(L$66:L$73)+SUM(I$120:I$126)+SUM(L$120:L$126)</f>
        <v>80</v>
      </c>
      <c r="H160" s="83">
        <f>+G160/G$155</f>
        <v>0.38095238095238093</v>
      </c>
    </row>
    <row r="161" spans="2:8" ht="12.75">
      <c r="B161" s="72" t="s">
        <v>85</v>
      </c>
      <c r="C161" s="20">
        <f>+E161+G161</f>
        <v>129</v>
      </c>
      <c r="D161" s="83">
        <f>+C161/C$155</f>
        <v>0.1075</v>
      </c>
      <c r="E161" s="84">
        <f>SUM(J$12:J$22)+SUM(M$12:M$22)+SUM(J$48:J$59)+SUM(M$48:M$59)+SUM(J$100:J$109)+SUM(M$100:M$109)+J$61+M$61+J$111+J$113+J$115+J$117+M$111+M$113+M$115+M$117</f>
        <v>110</v>
      </c>
      <c r="F161" s="83">
        <f>+E161/E$155</f>
        <v>0.1111111111111111</v>
      </c>
      <c r="G161" s="84">
        <f>+SUM(J$66:J$73)+SUM(M$66:M$73)+SUM(J$120:J$126)+SUM(M$120:M$126)</f>
        <v>19</v>
      </c>
      <c r="H161" s="83">
        <f>+G161/G$155</f>
        <v>0.09047619047619047</v>
      </c>
    </row>
    <row r="162" spans="2:8" ht="12.75">
      <c r="B162" s="72" t="s">
        <v>80</v>
      </c>
      <c r="C162" s="20">
        <f>+E162+G162</f>
        <v>1200</v>
      </c>
      <c r="D162" s="83">
        <f>+C162/C$155</f>
        <v>1</v>
      </c>
      <c r="E162" s="20">
        <f>SUM(E159:E161)</f>
        <v>990</v>
      </c>
      <c r="F162" s="83">
        <f>+E162/E$155</f>
        <v>1</v>
      </c>
      <c r="G162" s="20">
        <f>SUM(G159:G161)</f>
        <v>210</v>
      </c>
      <c r="H162" s="83">
        <f>+G162/G$155</f>
        <v>1</v>
      </c>
    </row>
    <row r="163" spans="2:8" ht="12.75">
      <c r="B163" s="20"/>
      <c r="C163" s="20"/>
      <c r="D163" s="20"/>
      <c r="E163" s="20"/>
      <c r="F163" s="20"/>
      <c r="G163" s="20"/>
      <c r="H163" s="20"/>
    </row>
    <row r="164" spans="2:8" ht="12.75">
      <c r="B164" s="72" t="s">
        <v>130</v>
      </c>
      <c r="C164" s="20"/>
      <c r="D164" s="20"/>
      <c r="E164" s="20"/>
      <c r="F164" s="20"/>
      <c r="G164" s="20"/>
      <c r="H164" s="20"/>
    </row>
    <row r="165" spans="2:8" ht="12.75">
      <c r="B165" s="20"/>
      <c r="C165" s="72" t="s">
        <v>80</v>
      </c>
      <c r="D165" s="72" t="s">
        <v>45</v>
      </c>
      <c r="E165" s="72" t="s">
        <v>110</v>
      </c>
      <c r="F165" s="72" t="s">
        <v>45</v>
      </c>
      <c r="G165" s="72" t="s">
        <v>111</v>
      </c>
      <c r="H165" s="72" t="s">
        <v>45</v>
      </c>
    </row>
    <row r="166" spans="2:8" ht="12.75">
      <c r="B166" s="72" t="s">
        <v>83</v>
      </c>
      <c r="C166" s="20">
        <f>+E166+G166</f>
        <v>558</v>
      </c>
      <c r="D166" s="83">
        <f>+C166/C$155</f>
        <v>0.465</v>
      </c>
      <c r="E166" s="84">
        <f>SUM(H$12:H$22)+SUM(K$12:K$22)+SUM(H$48:H$58)+SUM(K$48:K$58)+SUM(H$100:H$110)+SUM(K$100:K$110)+H$60+H$62+K$60+K$62++H$112+H$114+H$116+K$112+K$114+K$116</f>
        <v>447</v>
      </c>
      <c r="F166" s="83">
        <f>+E166/E$155</f>
        <v>0.45151515151515154</v>
      </c>
      <c r="G166" s="84">
        <f>+SUM(H$66:H$73)+SUM(K$66:K$73)+SUM(H$120:H$126)+SUM(K$120:K$126)</f>
        <v>111</v>
      </c>
      <c r="H166" s="83">
        <f>+G166/G$155</f>
        <v>0.5285714285714286</v>
      </c>
    </row>
    <row r="167" spans="2:8" ht="12.75">
      <c r="B167" s="72" t="s">
        <v>84</v>
      </c>
      <c r="C167" s="20">
        <f>+E167+G167</f>
        <v>513</v>
      </c>
      <c r="D167" s="83">
        <f>+C167/C$155</f>
        <v>0.4275</v>
      </c>
      <c r="E167" s="84">
        <f>SUM(I$12:I$22)+SUM(L$12:L$22)+SUM(I$48:I$58)+SUM(L$48:L$58)+SUM(I$100:I$110)+SUM(L$100:L$110)+I$60+I$62+L$60+L$62+I$112+I$114+I$116+L$112+L$114+L$116</f>
        <v>433</v>
      </c>
      <c r="F167" s="83">
        <f>+E167/E$155</f>
        <v>0.43737373737373736</v>
      </c>
      <c r="G167" s="84">
        <f>+SUM(I$66:I$73)+SUM(L$66:L$73)+SUM(I$120:I$126)+SUM(L$120:L$126)</f>
        <v>80</v>
      </c>
      <c r="H167" s="83">
        <f>+G167/G$155</f>
        <v>0.38095238095238093</v>
      </c>
    </row>
    <row r="168" spans="2:8" ht="12.75">
      <c r="B168" s="72" t="s">
        <v>85</v>
      </c>
      <c r="C168" s="20">
        <f>+E168+G168</f>
        <v>129</v>
      </c>
      <c r="D168" s="83">
        <f>+C168/C$155</f>
        <v>0.1075</v>
      </c>
      <c r="E168" s="84">
        <f>SUM(J$12:J$22)+SUM(M$12:M$22)+SUM(J$48:J$58)+SUM(M$48:M$58)+SUM(J$100:J$110)+SUM(M$100:M$110)+J$60+J$62+M$60+M$62+J$112+J$114+J$116+M$112+M$114+M$116</f>
        <v>110</v>
      </c>
      <c r="F168" s="83">
        <f>+E168/E$155</f>
        <v>0.1111111111111111</v>
      </c>
      <c r="G168" s="84">
        <f>+SUM(J$66:J$73)+SUM(M$66:M$73)+SUM(J$120:J$126)+SUM(M$120:M$126)</f>
        <v>19</v>
      </c>
      <c r="H168" s="83">
        <f>+G168/G$155</f>
        <v>0.09047619047619047</v>
      </c>
    </row>
    <row r="169" spans="2:8" ht="12.75">
      <c r="B169" s="72" t="s">
        <v>80</v>
      </c>
      <c r="C169" s="20">
        <f>+E169+G169</f>
        <v>1200</v>
      </c>
      <c r="D169" s="83">
        <f>+C169/C$155</f>
        <v>1</v>
      </c>
      <c r="E169" s="20">
        <f>SUM(E166:E168)</f>
        <v>990</v>
      </c>
      <c r="F169" s="83">
        <f>+E169/E$155</f>
        <v>1</v>
      </c>
      <c r="G169" s="20">
        <f>SUM(G166:G168)</f>
        <v>210</v>
      </c>
      <c r="H169" s="83">
        <f>+G169/G$155</f>
        <v>1</v>
      </c>
    </row>
    <row r="170" spans="2:8" ht="12.75">
      <c r="B170" s="20"/>
      <c r="C170" s="20"/>
      <c r="D170" s="20"/>
      <c r="E170" s="20"/>
      <c r="F170" s="20"/>
      <c r="G170" s="20"/>
      <c r="H170" s="20"/>
    </row>
    <row r="171" spans="2:8" ht="12.75">
      <c r="B171" s="72" t="s">
        <v>131</v>
      </c>
      <c r="C171" s="20"/>
      <c r="D171" s="20"/>
      <c r="E171" s="20"/>
      <c r="F171" s="20"/>
      <c r="G171" s="20"/>
      <c r="H171" s="20"/>
    </row>
    <row r="172" spans="2:8" ht="12.75">
      <c r="B172" s="20"/>
      <c r="C172" s="72" t="s">
        <v>80</v>
      </c>
      <c r="D172" s="72" t="s">
        <v>45</v>
      </c>
      <c r="E172" s="72" t="s">
        <v>110</v>
      </c>
      <c r="F172" s="72" t="s">
        <v>45</v>
      </c>
      <c r="G172" s="72" t="s">
        <v>111</v>
      </c>
      <c r="H172" s="72" t="s">
        <v>45</v>
      </c>
    </row>
    <row r="173" spans="2:8" ht="12.75">
      <c r="B173" s="72" t="s">
        <v>83</v>
      </c>
      <c r="C173" s="20">
        <f>+E173+G173</f>
        <v>566</v>
      </c>
      <c r="D173" s="83">
        <f>+C173/C$155</f>
        <v>0.4716666666666667</v>
      </c>
      <c r="E173" s="84">
        <f>SUM(H$12:H$22)+SUM(K$12:K$22)+SUM(H$48:H$58)+SUM(K$48:K$58)+SUM(H$100:H$109)+SUM(K$100:K$109)+H$60+H$62+K$60+K$62+H$111+H$113+H$115+H$117+K$111+K$113+K$115+K$117</f>
        <v>455</v>
      </c>
      <c r="F173" s="83">
        <f>+E173/E$155</f>
        <v>0.4595959595959596</v>
      </c>
      <c r="G173" s="84">
        <f>+SUM(H$66:H$73)+SUM(K$66:K$73)+SUM(H$120:H$126)+SUM(K$120:K$126)</f>
        <v>111</v>
      </c>
      <c r="H173" s="83">
        <f>+G173/G$155</f>
        <v>0.5285714285714286</v>
      </c>
    </row>
    <row r="174" spans="2:8" ht="12.75">
      <c r="B174" s="72" t="s">
        <v>84</v>
      </c>
      <c r="C174" s="20">
        <f>+E174+G174</f>
        <v>505</v>
      </c>
      <c r="D174" s="83">
        <f>+C174/C$155</f>
        <v>0.42083333333333334</v>
      </c>
      <c r="E174" s="84">
        <f>SUM(I$12:I$22)+SUM(L$12:L$22)+SUM(I$48:I$58)+SUM(L$48:L$58)+SUM(I$100:I$109)+SUM(L$100:L$109)+I$60+I$62+L$60+L$62+I$111+I$113+I$115+I$117+L$111+L$113+L$115+L$117</f>
        <v>425</v>
      </c>
      <c r="F174" s="83">
        <f>+E174/E$155</f>
        <v>0.4292929292929293</v>
      </c>
      <c r="G174" s="84">
        <f>+SUM(I$66:I$73)+SUM(L$66:L$73)+SUM(I$120:I$126)+SUM(L$120:L$126)</f>
        <v>80</v>
      </c>
      <c r="H174" s="83">
        <f>+G174/G$155</f>
        <v>0.38095238095238093</v>
      </c>
    </row>
    <row r="175" spans="2:8" ht="12.75">
      <c r="B175" s="72" t="s">
        <v>85</v>
      </c>
      <c r="C175" s="20">
        <f>+E175+G175</f>
        <v>129</v>
      </c>
      <c r="D175" s="83">
        <f>+C175/C$155</f>
        <v>0.1075</v>
      </c>
      <c r="E175" s="84">
        <f>SUM(J$12:J$22)+SUM(M$12:M$22)+SUM(J$48:J$58)+SUM(M$48:M$58)+SUM(J$100:J$109)+SUM(M$100:M$109)+J$60+J$62+M$60+M$62+J$111+J$113+J$115++J$117+M$111+M$113+M$115+M$117</f>
        <v>110</v>
      </c>
      <c r="F175" s="83">
        <f>+E175/E$155</f>
        <v>0.1111111111111111</v>
      </c>
      <c r="G175" s="84">
        <f>+SUM(J$66:J$73)+SUM(M$66:M$73)+SUM(J$120:J$126)+SUM(M$120:M$126)</f>
        <v>19</v>
      </c>
      <c r="H175" s="83">
        <f>+G175/G$155</f>
        <v>0.09047619047619047</v>
      </c>
    </row>
    <row r="176" spans="2:8" ht="12.75">
      <c r="B176" s="72" t="s">
        <v>80</v>
      </c>
      <c r="C176" s="20">
        <f>+E176+G176</f>
        <v>1200</v>
      </c>
      <c r="D176" s="83">
        <f>+C176/C$155</f>
        <v>1</v>
      </c>
      <c r="E176" s="20">
        <f>SUM(E173:E175)</f>
        <v>990</v>
      </c>
      <c r="F176" s="83">
        <f>+E176/E$155</f>
        <v>1</v>
      </c>
      <c r="G176" s="20">
        <f>SUM(G173:G175)</f>
        <v>210</v>
      </c>
      <c r="H176" s="83">
        <f>+G176/G$155</f>
        <v>1</v>
      </c>
    </row>
    <row r="178" spans="2:8" ht="12.75">
      <c r="B178" s="55" t="s">
        <v>132</v>
      </c>
      <c r="C178" s="15"/>
      <c r="D178" s="15"/>
      <c r="E178" s="15"/>
      <c r="F178" s="15"/>
      <c r="G178" s="15"/>
      <c r="H178" s="15"/>
    </row>
    <row r="179" spans="2:8" ht="12.75">
      <c r="B179" s="15"/>
      <c r="C179" s="55" t="s">
        <v>80</v>
      </c>
      <c r="D179" s="55" t="s">
        <v>45</v>
      </c>
      <c r="E179" s="55" t="s">
        <v>110</v>
      </c>
      <c r="F179" s="55" t="s">
        <v>45</v>
      </c>
      <c r="G179" s="55" t="s">
        <v>111</v>
      </c>
      <c r="H179" s="55" t="s">
        <v>45</v>
      </c>
    </row>
    <row r="180" spans="2:8" ht="12.75">
      <c r="B180" s="55" t="s">
        <v>83</v>
      </c>
      <c r="C180" s="15">
        <f>+E180+G180</f>
        <v>565</v>
      </c>
      <c r="D180" s="57">
        <f>+C180/C$155</f>
        <v>0.4708333333333333</v>
      </c>
      <c r="E180" s="15">
        <f>+(E152+E159+E166+E173)/4</f>
        <v>454</v>
      </c>
      <c r="F180" s="57">
        <f>+E180/E$155</f>
        <v>0.4585858585858586</v>
      </c>
      <c r="G180" s="15">
        <f>+(G152+G159+G166+G173)/4</f>
        <v>111</v>
      </c>
      <c r="H180" s="57">
        <f>+G180/G$155</f>
        <v>0.5285714285714286</v>
      </c>
    </row>
    <row r="181" spans="2:8" ht="12.75">
      <c r="B181" s="55" t="s">
        <v>84</v>
      </c>
      <c r="C181" s="15">
        <f>+E181+G181</f>
        <v>506</v>
      </c>
      <c r="D181" s="57">
        <f>+C181/C$155</f>
        <v>0.4216666666666667</v>
      </c>
      <c r="E181" s="15">
        <f>+(E153+E160+E167+E174)/4</f>
        <v>426</v>
      </c>
      <c r="F181" s="57">
        <f>+E181/E$155</f>
        <v>0.4303030303030303</v>
      </c>
      <c r="G181" s="15">
        <f>+(G153+G160+G167+G174)/4</f>
        <v>80</v>
      </c>
      <c r="H181" s="57">
        <f>+G181/G$155</f>
        <v>0.38095238095238093</v>
      </c>
    </row>
    <row r="182" spans="2:8" ht="12.75">
      <c r="B182" s="55" t="s">
        <v>85</v>
      </c>
      <c r="C182" s="15">
        <f>+E182+G182</f>
        <v>129</v>
      </c>
      <c r="D182" s="57">
        <f>+C182/C$155</f>
        <v>0.1075</v>
      </c>
      <c r="E182" s="15">
        <f>+(E154+E161+E168+E175)/4</f>
        <v>110</v>
      </c>
      <c r="F182" s="57">
        <f>+E182/E$155</f>
        <v>0.1111111111111111</v>
      </c>
      <c r="G182" s="15">
        <f>+(G154+G161+G168+G175)/4</f>
        <v>19</v>
      </c>
      <c r="H182" s="57">
        <f>+G182/G$155</f>
        <v>0.09047619047619047</v>
      </c>
    </row>
    <row r="183" spans="2:8" ht="12.75">
      <c r="B183" s="55" t="s">
        <v>80</v>
      </c>
      <c r="C183" s="15">
        <f>+E183+G183</f>
        <v>1200</v>
      </c>
      <c r="D183" s="57">
        <f>+C183/C$155</f>
        <v>1</v>
      </c>
      <c r="E183" s="15">
        <f>+SUM(E180:E182)</f>
        <v>990</v>
      </c>
      <c r="F183" s="57">
        <f>+E183/E$155</f>
        <v>1</v>
      </c>
      <c r="G183" s="15">
        <f>+(G155+G162+G169+G176)/4</f>
        <v>210</v>
      </c>
      <c r="H183" s="57">
        <f>+G183/G$155</f>
        <v>1</v>
      </c>
    </row>
    <row r="186" spans="3:4" ht="12.75">
      <c r="C186" s="79" t="s">
        <v>133</v>
      </c>
      <c r="D186" s="79" t="s">
        <v>45</v>
      </c>
    </row>
    <row r="187" spans="2:4" ht="12.75">
      <c r="B187" s="15" t="s">
        <v>134</v>
      </c>
      <c r="C187" s="58">
        <f>G20+G55+G56+G59+G61+G106+G110+G112+G114+G116+G183</f>
        <v>412</v>
      </c>
      <c r="D187" s="80">
        <f>(C187/C$155)*100</f>
        <v>34.333333333333336</v>
      </c>
    </row>
  </sheetData>
  <sheetProtection/>
  <mergeCells count="38">
    <mergeCell ref="N9:N11"/>
    <mergeCell ref="F10:F11"/>
    <mergeCell ref="H10:J10"/>
    <mergeCell ref="K10:M10"/>
    <mergeCell ref="A9:A11"/>
    <mergeCell ref="B9:B11"/>
    <mergeCell ref="C9:E9"/>
    <mergeCell ref="G9:M9"/>
    <mergeCell ref="B27:E27"/>
    <mergeCell ref="B28:E28"/>
    <mergeCell ref="A45:A47"/>
    <mergeCell ref="B45:B47"/>
    <mergeCell ref="C45:E45"/>
    <mergeCell ref="G75:I75"/>
    <mergeCell ref="J75:L75"/>
    <mergeCell ref="H24:J24"/>
    <mergeCell ref="K24:M24"/>
    <mergeCell ref="G45:M45"/>
    <mergeCell ref="N45:N47"/>
    <mergeCell ref="F46:F47"/>
    <mergeCell ref="H46:J46"/>
    <mergeCell ref="K46:M46"/>
    <mergeCell ref="G77:I77"/>
    <mergeCell ref="J77:L77"/>
    <mergeCell ref="B83:E83"/>
    <mergeCell ref="A97:A99"/>
    <mergeCell ref="B97:B99"/>
    <mergeCell ref="C97:E97"/>
    <mergeCell ref="G97:M97"/>
    <mergeCell ref="H130:J130"/>
    <mergeCell ref="K130:M130"/>
    <mergeCell ref="B136:E136"/>
    <mergeCell ref="N97:N99"/>
    <mergeCell ref="F98:F99"/>
    <mergeCell ref="H98:J98"/>
    <mergeCell ref="K98:M98"/>
    <mergeCell ref="H128:J128"/>
    <mergeCell ref="K128:M12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1" customFormat="1" ht="15.75">
      <c r="A1" s="71" t="s">
        <v>195</v>
      </c>
    </row>
    <row r="3" spans="2:11" ht="12.75">
      <c r="B3" s="15" t="s">
        <v>122</v>
      </c>
      <c r="D3" s="15"/>
      <c r="E3" s="20" t="s">
        <v>40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6">
        <f>G4/G7</f>
        <v>0.5026041666666666</v>
      </c>
      <c r="F4" s="20" t="s">
        <v>42</v>
      </c>
      <c r="G4" s="20">
        <f>H23+K23</f>
        <v>193</v>
      </c>
      <c r="H4" s="15"/>
      <c r="I4" s="15"/>
      <c r="J4" s="15"/>
      <c r="K4" s="15"/>
    </row>
    <row r="5" spans="2:11" ht="12.75">
      <c r="B5" t="s">
        <v>68</v>
      </c>
      <c r="D5" s="15"/>
      <c r="E5" s="56">
        <f>G5/G7</f>
        <v>0.4192708333333333</v>
      </c>
      <c r="F5" s="20" t="s">
        <v>43</v>
      </c>
      <c r="G5" s="20">
        <f>I23+L23</f>
        <v>161</v>
      </c>
      <c r="H5" s="15"/>
      <c r="I5" s="15"/>
      <c r="J5" s="15"/>
      <c r="K5" s="15"/>
    </row>
    <row r="6" spans="2:11" ht="12.75">
      <c r="B6" t="s">
        <v>2</v>
      </c>
      <c r="D6" s="15"/>
      <c r="E6" s="56">
        <f>G6/G7</f>
        <v>0.078125</v>
      </c>
      <c r="F6" s="20" t="s">
        <v>44</v>
      </c>
      <c r="G6" s="20">
        <f>J23+M23</f>
        <v>30</v>
      </c>
      <c r="H6" s="15"/>
      <c r="I6" s="15"/>
      <c r="J6" s="15"/>
      <c r="K6" s="15"/>
    </row>
    <row r="7" spans="2:11" ht="12.75">
      <c r="B7" t="s">
        <v>46</v>
      </c>
      <c r="D7" s="15"/>
      <c r="E7" s="56">
        <f>SUM(E4:E6)</f>
        <v>1</v>
      </c>
      <c r="F7" s="20" t="s">
        <v>3</v>
      </c>
      <c r="G7" s="20">
        <f>SUM(G4:G6)</f>
        <v>384</v>
      </c>
      <c r="H7" s="15"/>
      <c r="I7" s="15"/>
      <c r="J7" s="15"/>
      <c r="K7" s="15"/>
    </row>
    <row r="8" spans="2:11" ht="12.75">
      <c r="B8" t="s">
        <v>93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12" t="s">
        <v>35</v>
      </c>
      <c r="B9" s="112" t="s">
        <v>4</v>
      </c>
      <c r="C9" s="113" t="s">
        <v>5</v>
      </c>
      <c r="D9" s="113"/>
      <c r="E9" s="113"/>
      <c r="F9" s="64" t="s">
        <v>6</v>
      </c>
      <c r="G9" s="113" t="s">
        <v>7</v>
      </c>
      <c r="H9" s="112"/>
      <c r="I9" s="112"/>
      <c r="J9" s="112"/>
      <c r="K9" s="112"/>
      <c r="L9" s="112"/>
      <c r="M9" s="112"/>
      <c r="N9" s="103" t="s">
        <v>8</v>
      </c>
    </row>
    <row r="10" spans="1:14" s="1" customFormat="1" ht="12.75">
      <c r="A10" s="112"/>
      <c r="B10" s="116"/>
      <c r="C10" s="65" t="s">
        <v>9</v>
      </c>
      <c r="D10" s="65" t="s">
        <v>10</v>
      </c>
      <c r="E10" s="66" t="s">
        <v>11</v>
      </c>
      <c r="F10" s="110" t="s">
        <v>67</v>
      </c>
      <c r="G10" s="66" t="s">
        <v>3</v>
      </c>
      <c r="H10" s="108" t="s">
        <v>12</v>
      </c>
      <c r="I10" s="109"/>
      <c r="J10" s="110"/>
      <c r="K10" s="108" t="s">
        <v>13</v>
      </c>
      <c r="L10" s="109"/>
      <c r="M10" s="110"/>
      <c r="N10" s="104"/>
    </row>
    <row r="11" spans="1:14" s="1" customFormat="1" ht="12.75">
      <c r="A11" s="112"/>
      <c r="B11" s="116"/>
      <c r="C11" s="68"/>
      <c r="D11" s="68" t="s">
        <v>14</v>
      </c>
      <c r="E11" s="69" t="s">
        <v>15</v>
      </c>
      <c r="F11" s="110"/>
      <c r="G11" s="69" t="s">
        <v>16</v>
      </c>
      <c r="H11" s="67" t="s">
        <v>17</v>
      </c>
      <c r="I11" s="70" t="s">
        <v>18</v>
      </c>
      <c r="J11" s="70" t="s">
        <v>19</v>
      </c>
      <c r="K11" s="70" t="s">
        <v>17</v>
      </c>
      <c r="L11" s="70" t="s">
        <v>18</v>
      </c>
      <c r="M11" s="70" t="s">
        <v>19</v>
      </c>
      <c r="N11" s="105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10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5</v>
      </c>
      <c r="B16" s="21" t="s">
        <v>47</v>
      </c>
      <c r="C16" s="22">
        <v>2</v>
      </c>
      <c r="D16" s="22">
        <v>2</v>
      </c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15</v>
      </c>
      <c r="L16" s="22">
        <v>15</v>
      </c>
      <c r="M16" s="22">
        <v>0</v>
      </c>
      <c r="N16" s="21"/>
    </row>
    <row r="17" spans="1:14" s="37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7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7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29" customFormat="1" ht="12.75">
      <c r="A20" s="46">
        <v>9</v>
      </c>
      <c r="B20" s="47" t="s">
        <v>20</v>
      </c>
      <c r="C20" s="48"/>
      <c r="D20" s="48" t="s">
        <v>91</v>
      </c>
      <c r="E20" s="48"/>
      <c r="F20" s="49">
        <v>2</v>
      </c>
      <c r="G20" s="48">
        <v>44</v>
      </c>
      <c r="H20" s="49">
        <v>0</v>
      </c>
      <c r="I20" s="49">
        <v>22</v>
      </c>
      <c r="J20" s="49">
        <v>0</v>
      </c>
      <c r="K20" s="49">
        <v>0</v>
      </c>
      <c r="L20" s="49">
        <v>22</v>
      </c>
      <c r="M20" s="49">
        <v>0</v>
      </c>
      <c r="N20" s="77" t="s">
        <v>108</v>
      </c>
    </row>
    <row r="21" spans="1:14" ht="12.75">
      <c r="A21" s="26">
        <v>10</v>
      </c>
      <c r="B21" s="26" t="s">
        <v>49</v>
      </c>
      <c r="C21" s="7">
        <v>2</v>
      </c>
      <c r="D21" s="8"/>
      <c r="E21" s="7"/>
      <c r="F21" s="7">
        <v>4</v>
      </c>
      <c r="G21" s="7">
        <v>12</v>
      </c>
      <c r="H21" s="5">
        <v>0</v>
      </c>
      <c r="I21" s="5">
        <v>0</v>
      </c>
      <c r="J21" s="5">
        <v>0</v>
      </c>
      <c r="K21" s="5">
        <v>12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6</v>
      </c>
      <c r="G22" s="2">
        <v>24</v>
      </c>
      <c r="H22" s="2">
        <v>0</v>
      </c>
      <c r="I22" s="2">
        <v>0</v>
      </c>
      <c r="J22" s="2">
        <v>0</v>
      </c>
      <c r="K22" s="2">
        <v>12</v>
      </c>
      <c r="L22" s="2">
        <v>12</v>
      </c>
      <c r="M22" s="2">
        <v>0</v>
      </c>
      <c r="N22" s="3"/>
    </row>
    <row r="23" spans="1:14" s="13" customFormat="1" ht="12.75">
      <c r="A23" s="11"/>
      <c r="B23" s="11" t="s">
        <v>27</v>
      </c>
      <c r="C23" s="12">
        <f>COUNT(C12:C22)</f>
        <v>7</v>
      </c>
      <c r="D23" s="11"/>
      <c r="E23" s="11"/>
      <c r="F23" s="12">
        <f aca="true" t="shared" si="0" ref="F23:M23">SUM(F12:F22)</f>
        <v>60</v>
      </c>
      <c r="G23" s="12">
        <f t="shared" si="0"/>
        <v>384</v>
      </c>
      <c r="H23" s="12">
        <f t="shared" si="0"/>
        <v>90</v>
      </c>
      <c r="I23" s="12">
        <f t="shared" si="0"/>
        <v>112</v>
      </c>
      <c r="J23" s="12">
        <f t="shared" si="0"/>
        <v>30</v>
      </c>
      <c r="K23" s="12">
        <f t="shared" si="0"/>
        <v>103</v>
      </c>
      <c r="L23" s="12">
        <f t="shared" si="0"/>
        <v>49</v>
      </c>
      <c r="M23" s="12">
        <f t="shared" si="0"/>
        <v>0</v>
      </c>
      <c r="N23" s="11"/>
    </row>
    <row r="24" spans="1:14" s="13" customFormat="1" ht="12.75">
      <c r="A24" s="14"/>
      <c r="B24" s="18" t="s">
        <v>73</v>
      </c>
      <c r="C24" s="19"/>
      <c r="D24" s="19"/>
      <c r="E24" s="19"/>
      <c r="F24" s="19"/>
      <c r="H24" s="111">
        <f>SUM(H23:J23)</f>
        <v>232</v>
      </c>
      <c r="I24" s="111"/>
      <c r="J24" s="111"/>
      <c r="K24" s="111">
        <f>SUM(K23:M23)</f>
        <v>152</v>
      </c>
      <c r="L24" s="111"/>
      <c r="M24" s="111"/>
      <c r="N24" s="14"/>
    </row>
    <row r="25" spans="1:14" s="13" customFormat="1" ht="12.75">
      <c r="A25" s="14"/>
      <c r="B25" s="60" t="s">
        <v>67</v>
      </c>
      <c r="C25" s="19"/>
      <c r="D25" s="19"/>
      <c r="E25" s="19"/>
      <c r="F25" s="60"/>
      <c r="G25" s="61" t="s">
        <v>103</v>
      </c>
      <c r="H25" s="61" t="s">
        <v>104</v>
      </c>
      <c r="I25" s="59"/>
      <c r="J25" s="59"/>
      <c r="K25" s="59"/>
      <c r="L25" s="59"/>
      <c r="M25" s="59"/>
      <c r="N25" s="14"/>
    </row>
    <row r="26" spans="2:14" s="1" customFormat="1" ht="12.75">
      <c r="B26" s="62" t="s">
        <v>110</v>
      </c>
      <c r="C26" s="19"/>
      <c r="D26" s="19"/>
      <c r="E26" s="19"/>
      <c r="F26" s="63">
        <f>SUM(F10:F22)</f>
        <v>60</v>
      </c>
      <c r="G26" s="61">
        <f>+SUM(F12:F13)+F15+F17+F19</f>
        <v>33</v>
      </c>
      <c r="H26" s="61">
        <f>F26-G26</f>
        <v>27</v>
      </c>
      <c r="I26" s="59"/>
      <c r="J26" s="59"/>
      <c r="K26" s="59"/>
      <c r="L26" s="59"/>
      <c r="M26" s="10"/>
      <c r="N26" s="9"/>
    </row>
    <row r="27" spans="2:5" ht="12.75">
      <c r="B27" s="101"/>
      <c r="C27" s="102"/>
      <c r="D27" s="102"/>
      <c r="E27" s="102"/>
    </row>
    <row r="28" spans="2:5" ht="12.75">
      <c r="B28" s="101" t="s">
        <v>76</v>
      </c>
      <c r="C28" s="102"/>
      <c r="D28" s="102"/>
      <c r="E28" s="102"/>
    </row>
    <row r="29" spans="2:13" s="39" customFormat="1" ht="12.75">
      <c r="B29" s="39" t="s">
        <v>77</v>
      </c>
      <c r="F29" s="39">
        <f>SUM(F12:F15)</f>
        <v>34</v>
      </c>
      <c r="G29" s="39">
        <f aca="true" t="shared" si="1" ref="G29:M29">SUM(G12:G15)</f>
        <v>184</v>
      </c>
      <c r="H29" s="39">
        <f t="shared" si="1"/>
        <v>60</v>
      </c>
      <c r="I29" s="39">
        <f t="shared" si="1"/>
        <v>90</v>
      </c>
      <c r="J29" s="39">
        <f t="shared" si="1"/>
        <v>0</v>
      </c>
      <c r="K29" s="39">
        <f t="shared" si="1"/>
        <v>34</v>
      </c>
      <c r="L29" s="39">
        <f t="shared" si="1"/>
        <v>0</v>
      </c>
      <c r="M29" s="39">
        <f t="shared" si="1"/>
        <v>0</v>
      </c>
    </row>
    <row r="30" spans="2:13" s="25" customFormat="1" ht="12.75">
      <c r="B30" s="25" t="s">
        <v>78</v>
      </c>
      <c r="F30" s="51">
        <f>SUM(F16:F16)</f>
        <v>6</v>
      </c>
      <c r="G30" s="25">
        <f>SUM(G16:G16)</f>
        <v>30</v>
      </c>
      <c r="H30" s="25">
        <f aca="true" t="shared" si="2" ref="H30:M30">SUM(H16:H16)</f>
        <v>0</v>
      </c>
      <c r="I30" s="25">
        <f t="shared" si="2"/>
        <v>0</v>
      </c>
      <c r="J30" s="25">
        <f t="shared" si="2"/>
        <v>0</v>
      </c>
      <c r="K30" s="25">
        <f t="shared" si="2"/>
        <v>15</v>
      </c>
      <c r="L30" s="25">
        <f t="shared" si="2"/>
        <v>15</v>
      </c>
      <c r="M30" s="25">
        <f t="shared" si="2"/>
        <v>0</v>
      </c>
    </row>
    <row r="31" spans="2:13" s="40" customFormat="1" ht="12.75">
      <c r="B31" s="40" t="s">
        <v>79</v>
      </c>
      <c r="F31" s="50">
        <f>SUM(F17:F18)</f>
        <v>6</v>
      </c>
      <c r="G31" s="40">
        <f>+SUM(G17:G18)</f>
        <v>60</v>
      </c>
      <c r="H31" s="40">
        <f aca="true" t="shared" si="3" ref="H31:M31">+SUM(H17:H18)</f>
        <v>30</v>
      </c>
      <c r="I31" s="40">
        <f t="shared" si="3"/>
        <v>0</v>
      </c>
      <c r="J31" s="40">
        <f t="shared" si="3"/>
        <v>0</v>
      </c>
      <c r="K31" s="40">
        <f t="shared" si="3"/>
        <v>30</v>
      </c>
      <c r="L31" s="40">
        <f t="shared" si="3"/>
        <v>0</v>
      </c>
      <c r="M31" s="40">
        <f t="shared" si="3"/>
        <v>0</v>
      </c>
    </row>
    <row r="32" spans="2:13" s="40" customFormat="1" ht="12.75">
      <c r="B32" s="40" t="s">
        <v>23</v>
      </c>
      <c r="F32" s="50">
        <f>SUM(F19:F19)</f>
        <v>2</v>
      </c>
      <c r="G32" s="40">
        <f>SUM(G19:G19)</f>
        <v>30</v>
      </c>
      <c r="H32" s="40">
        <f aca="true" t="shared" si="4" ref="H32:M32">SUM(H19:H19)</f>
        <v>0</v>
      </c>
      <c r="I32" s="40">
        <f t="shared" si="4"/>
        <v>0</v>
      </c>
      <c r="J32" s="40">
        <f t="shared" si="4"/>
        <v>30</v>
      </c>
      <c r="K32" s="40">
        <f t="shared" si="4"/>
        <v>0</v>
      </c>
      <c r="L32" s="40">
        <f t="shared" si="4"/>
        <v>0</v>
      </c>
      <c r="M32" s="40">
        <f t="shared" si="4"/>
        <v>0</v>
      </c>
    </row>
    <row r="33" spans="2:14" ht="12.75">
      <c r="B33" s="50" t="s">
        <v>88</v>
      </c>
      <c r="C33" s="50"/>
      <c r="D33" s="50"/>
      <c r="E33" s="50"/>
      <c r="F33" s="50">
        <f>SUM(F20:F20)</f>
        <v>2</v>
      </c>
      <c r="G33" s="50">
        <f>SUM(G20:G20)</f>
        <v>44</v>
      </c>
      <c r="H33" s="50">
        <f aca="true" t="shared" si="5" ref="H33:M33">SUM(H20:H20)</f>
        <v>0</v>
      </c>
      <c r="I33" s="50">
        <f t="shared" si="5"/>
        <v>22</v>
      </c>
      <c r="J33" s="50">
        <f t="shared" si="5"/>
        <v>0</v>
      </c>
      <c r="K33" s="50">
        <f t="shared" si="5"/>
        <v>0</v>
      </c>
      <c r="L33" s="50">
        <f t="shared" si="5"/>
        <v>22</v>
      </c>
      <c r="M33" s="50">
        <f t="shared" si="5"/>
        <v>0</v>
      </c>
      <c r="N33" s="50"/>
    </row>
    <row r="34" spans="2:13" ht="12.75">
      <c r="B34" s="45" t="s">
        <v>80</v>
      </c>
      <c r="F34">
        <f>SUM(F29:F33)</f>
        <v>50</v>
      </c>
      <c r="G34">
        <f aca="true" t="shared" si="6" ref="G34:M34">SUM(G29:G33)</f>
        <v>348</v>
      </c>
      <c r="H34">
        <f t="shared" si="6"/>
        <v>90</v>
      </c>
      <c r="I34">
        <f t="shared" si="6"/>
        <v>112</v>
      </c>
      <c r="J34">
        <f t="shared" si="6"/>
        <v>30</v>
      </c>
      <c r="K34">
        <f t="shared" si="6"/>
        <v>79</v>
      </c>
      <c r="L34">
        <f t="shared" si="6"/>
        <v>37</v>
      </c>
      <c r="M34">
        <f t="shared" si="6"/>
        <v>0</v>
      </c>
    </row>
    <row r="38" spans="4:8" ht="12.75">
      <c r="D38" s="81" t="s">
        <v>135</v>
      </c>
      <c r="E38" s="81" t="s">
        <v>136</v>
      </c>
      <c r="F38" s="81"/>
      <c r="G38" s="81" t="s">
        <v>135</v>
      </c>
      <c r="H38" s="81" t="s">
        <v>136</v>
      </c>
    </row>
    <row r="39" spans="2:16" ht="12.75">
      <c r="B39" s="15" t="s">
        <v>122</v>
      </c>
      <c r="D39" s="72" t="s">
        <v>41</v>
      </c>
      <c r="E39" s="72" t="s">
        <v>41</v>
      </c>
      <c r="F39" s="20" t="s">
        <v>0</v>
      </c>
      <c r="G39" s="20"/>
      <c r="O39" s="15"/>
      <c r="P39" s="15"/>
    </row>
    <row r="40" spans="2:16" ht="12.75">
      <c r="B40" t="s">
        <v>1</v>
      </c>
      <c r="D40" s="56">
        <f>G40/G43</f>
        <v>0.4552058111380145</v>
      </c>
      <c r="E40" s="56">
        <f>H40/H43</f>
        <v>0.4406779661016949</v>
      </c>
      <c r="F40" s="20" t="s">
        <v>42</v>
      </c>
      <c r="G40" s="20">
        <f>H71+K71</f>
        <v>188</v>
      </c>
      <c r="H40" s="20">
        <f>H73+K73</f>
        <v>182</v>
      </c>
      <c r="O40" s="16"/>
      <c r="P40" s="15"/>
    </row>
    <row r="41" spans="2:16" ht="12.75">
      <c r="B41" t="s">
        <v>68</v>
      </c>
      <c r="D41" s="56">
        <f>G41/G43</f>
        <v>0.4600484261501211</v>
      </c>
      <c r="E41" s="56">
        <f>H41/H43</f>
        <v>0.4745762711864407</v>
      </c>
      <c r="F41" s="20" t="s">
        <v>43</v>
      </c>
      <c r="G41" s="20">
        <f>I71+L71</f>
        <v>190</v>
      </c>
      <c r="H41" s="20">
        <f>I73+L73</f>
        <v>196</v>
      </c>
      <c r="O41" s="16"/>
      <c r="P41" s="15"/>
    </row>
    <row r="42" spans="2:16" ht="12.75">
      <c r="B42" t="s">
        <v>28</v>
      </c>
      <c r="D42" s="56">
        <f>G42/G43</f>
        <v>0.0847457627118644</v>
      </c>
      <c r="E42" s="56">
        <f>H42/H43</f>
        <v>0.0847457627118644</v>
      </c>
      <c r="F42" s="20" t="s">
        <v>44</v>
      </c>
      <c r="G42" s="20">
        <f>J71+M71</f>
        <v>35</v>
      </c>
      <c r="H42" s="20">
        <f>J73+M73</f>
        <v>35</v>
      </c>
      <c r="O42" s="16"/>
      <c r="P42" s="15"/>
    </row>
    <row r="43" spans="2:16" ht="12.75">
      <c r="B43" t="s">
        <v>46</v>
      </c>
      <c r="D43" s="56">
        <f>SUM(D40:D42)</f>
        <v>1</v>
      </c>
      <c r="E43" s="56">
        <f>SUM(E40:E42)</f>
        <v>1</v>
      </c>
      <c r="F43" s="20" t="s">
        <v>3</v>
      </c>
      <c r="G43" s="20">
        <f>SUM(G40:G42)</f>
        <v>413</v>
      </c>
      <c r="H43" s="20">
        <f>SUM(H40:H42)</f>
        <v>413</v>
      </c>
      <c r="O43" s="15"/>
      <c r="P43" s="15"/>
    </row>
    <row r="44" ht="12.75">
      <c r="B44" t="s">
        <v>86</v>
      </c>
    </row>
    <row r="45" spans="1:14" ht="12.75" customHeight="1">
      <c r="A45" s="112" t="s">
        <v>35</v>
      </c>
      <c r="B45" s="112" t="s">
        <v>4</v>
      </c>
      <c r="C45" s="113" t="s">
        <v>5</v>
      </c>
      <c r="D45" s="113"/>
      <c r="E45" s="113"/>
      <c r="F45" s="64" t="s">
        <v>69</v>
      </c>
      <c r="G45" s="113" t="s">
        <v>7</v>
      </c>
      <c r="H45" s="112"/>
      <c r="I45" s="112"/>
      <c r="J45" s="112"/>
      <c r="K45" s="112"/>
      <c r="L45" s="112"/>
      <c r="M45" s="112"/>
      <c r="N45" s="103" t="s">
        <v>8</v>
      </c>
    </row>
    <row r="46" spans="1:14" s="1" customFormat="1" ht="12.75">
      <c r="A46" s="112"/>
      <c r="B46" s="116"/>
      <c r="C46" s="65" t="s">
        <v>9</v>
      </c>
      <c r="D46" s="65" t="s">
        <v>10</v>
      </c>
      <c r="E46" s="66" t="s">
        <v>11</v>
      </c>
      <c r="F46" s="110" t="s">
        <v>67</v>
      </c>
      <c r="G46" s="66" t="s">
        <v>3</v>
      </c>
      <c r="H46" s="108" t="s">
        <v>94</v>
      </c>
      <c r="I46" s="109"/>
      <c r="J46" s="110"/>
      <c r="K46" s="108" t="s">
        <v>95</v>
      </c>
      <c r="L46" s="109"/>
      <c r="M46" s="110"/>
      <c r="N46" s="104"/>
    </row>
    <row r="47" spans="1:14" s="1" customFormat="1" ht="12.75">
      <c r="A47" s="112"/>
      <c r="B47" s="116"/>
      <c r="C47" s="68"/>
      <c r="D47" s="68" t="s">
        <v>14</v>
      </c>
      <c r="E47" s="69" t="s">
        <v>15</v>
      </c>
      <c r="F47" s="110"/>
      <c r="G47" s="69" t="s">
        <v>16</v>
      </c>
      <c r="H47" s="67" t="s">
        <v>17</v>
      </c>
      <c r="I47" s="70" t="s">
        <v>18</v>
      </c>
      <c r="J47" s="70" t="s">
        <v>19</v>
      </c>
      <c r="K47" s="70" t="s">
        <v>17</v>
      </c>
      <c r="L47" s="70" t="s">
        <v>18</v>
      </c>
      <c r="M47" s="70" t="s">
        <v>19</v>
      </c>
      <c r="N47" s="105"/>
    </row>
    <row r="48" spans="1:14" s="33" customFormat="1" ht="12.75">
      <c r="A48" s="30">
        <v>1</v>
      </c>
      <c r="B48" s="30" t="s">
        <v>50</v>
      </c>
      <c r="C48" s="31">
        <v>3</v>
      </c>
      <c r="D48" s="31">
        <v>3</v>
      </c>
      <c r="E48" s="31"/>
      <c r="F48" s="32">
        <v>7</v>
      </c>
      <c r="G48" s="31">
        <v>45</v>
      </c>
      <c r="H48" s="32">
        <v>30</v>
      </c>
      <c r="I48" s="32">
        <v>15</v>
      </c>
      <c r="J48" s="32">
        <v>0</v>
      </c>
      <c r="K48" s="32">
        <v>0</v>
      </c>
      <c r="L48" s="32">
        <v>0</v>
      </c>
      <c r="M48" s="32">
        <v>0</v>
      </c>
      <c r="N48" s="30"/>
    </row>
    <row r="49" spans="1:14" s="33" customFormat="1" ht="12.75">
      <c r="A49" s="30">
        <v>2</v>
      </c>
      <c r="B49" s="30" t="s">
        <v>30</v>
      </c>
      <c r="C49" s="32">
        <v>3</v>
      </c>
      <c r="D49" s="31">
        <v>3</v>
      </c>
      <c r="E49" s="32"/>
      <c r="F49" s="32">
        <v>7</v>
      </c>
      <c r="G49" s="32">
        <v>45</v>
      </c>
      <c r="H49" s="32">
        <v>15</v>
      </c>
      <c r="I49" s="32">
        <v>15</v>
      </c>
      <c r="J49" s="32">
        <v>15</v>
      </c>
      <c r="K49" s="32">
        <v>0</v>
      </c>
      <c r="L49" s="32">
        <v>0</v>
      </c>
      <c r="M49" s="32">
        <v>0</v>
      </c>
      <c r="N49" s="30"/>
    </row>
    <row r="50" spans="1:14" s="33" customFormat="1" ht="12.75">
      <c r="A50" s="30">
        <v>3</v>
      </c>
      <c r="B50" s="30" t="s">
        <v>53</v>
      </c>
      <c r="C50" s="32">
        <v>4</v>
      </c>
      <c r="D50" s="32">
        <v>4</v>
      </c>
      <c r="E50" s="32"/>
      <c r="F50" s="32">
        <v>6</v>
      </c>
      <c r="G50" s="32">
        <v>30</v>
      </c>
      <c r="H50" s="32">
        <v>0</v>
      </c>
      <c r="I50" s="32">
        <v>0</v>
      </c>
      <c r="J50" s="32">
        <v>0</v>
      </c>
      <c r="K50" s="32">
        <v>15</v>
      </c>
      <c r="L50" s="32">
        <v>15</v>
      </c>
      <c r="M50" s="32">
        <v>0</v>
      </c>
      <c r="N50" s="30"/>
    </row>
    <row r="51" spans="1:14" s="24" customFormat="1" ht="12.75">
      <c r="A51" s="21">
        <v>4</v>
      </c>
      <c r="B51" s="21" t="s">
        <v>51</v>
      </c>
      <c r="C51" s="22">
        <v>3</v>
      </c>
      <c r="D51" s="22">
        <v>3</v>
      </c>
      <c r="E51" s="22"/>
      <c r="F51" s="22">
        <v>4</v>
      </c>
      <c r="G51" s="22">
        <v>30</v>
      </c>
      <c r="H51" s="23">
        <v>15</v>
      </c>
      <c r="I51" s="23">
        <v>15</v>
      </c>
      <c r="J51" s="23">
        <v>0</v>
      </c>
      <c r="K51" s="23">
        <v>0</v>
      </c>
      <c r="L51" s="23">
        <v>0</v>
      </c>
      <c r="M51" s="23">
        <v>0</v>
      </c>
      <c r="N51" s="21"/>
    </row>
    <row r="52" spans="1:14" s="24" customFormat="1" ht="12.75">
      <c r="A52" s="21">
        <v>5</v>
      </c>
      <c r="B52" s="21" t="s">
        <v>54</v>
      </c>
      <c r="C52" s="22"/>
      <c r="D52" s="22">
        <v>4</v>
      </c>
      <c r="E52" s="22"/>
      <c r="F52" s="22">
        <v>3</v>
      </c>
      <c r="G52" s="22">
        <v>20</v>
      </c>
      <c r="H52" s="22">
        <v>0</v>
      </c>
      <c r="I52" s="22">
        <v>0</v>
      </c>
      <c r="J52" s="22">
        <v>0</v>
      </c>
      <c r="K52" s="22">
        <v>10</v>
      </c>
      <c r="L52" s="22">
        <v>0</v>
      </c>
      <c r="M52" s="22">
        <v>10</v>
      </c>
      <c r="N52" s="21"/>
    </row>
    <row r="53" spans="1:14" s="24" customFormat="1" ht="12.75">
      <c r="A53" s="21">
        <v>6</v>
      </c>
      <c r="B53" s="21" t="s">
        <v>38</v>
      </c>
      <c r="C53" s="22"/>
      <c r="D53" s="42">
        <v>4</v>
      </c>
      <c r="E53" s="22"/>
      <c r="F53" s="22">
        <v>4</v>
      </c>
      <c r="G53" s="22">
        <v>30</v>
      </c>
      <c r="H53" s="22">
        <v>0</v>
      </c>
      <c r="I53" s="22">
        <v>0</v>
      </c>
      <c r="J53" s="22">
        <v>0</v>
      </c>
      <c r="K53" s="22">
        <v>15</v>
      </c>
      <c r="L53" s="22">
        <v>5</v>
      </c>
      <c r="M53" s="22">
        <v>10</v>
      </c>
      <c r="N53" s="21"/>
    </row>
    <row r="54" spans="1:14" s="37" customFormat="1" ht="12.75">
      <c r="A54" s="34">
        <v>7</v>
      </c>
      <c r="B54" s="34" t="s">
        <v>32</v>
      </c>
      <c r="C54" s="35"/>
      <c r="D54" s="36"/>
      <c r="E54" s="35">
        <v>4</v>
      </c>
      <c r="F54" s="35">
        <v>1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4" t="s">
        <v>33</v>
      </c>
    </row>
    <row r="55" spans="1:14" s="40" customFormat="1" ht="12.75">
      <c r="A55" s="27">
        <v>8</v>
      </c>
      <c r="B55" s="27" t="s">
        <v>31</v>
      </c>
      <c r="C55" s="17"/>
      <c r="D55" s="41"/>
      <c r="E55" s="17">
        <v>4</v>
      </c>
      <c r="F55" s="17">
        <v>0</v>
      </c>
      <c r="G55" s="17">
        <v>15</v>
      </c>
      <c r="H55" s="28">
        <v>0</v>
      </c>
      <c r="I55" s="28">
        <v>0</v>
      </c>
      <c r="J55" s="28">
        <v>0</v>
      </c>
      <c r="K55" s="28">
        <v>0</v>
      </c>
      <c r="L55" s="28">
        <v>15</v>
      </c>
      <c r="M55" s="28">
        <v>0</v>
      </c>
      <c r="N55" s="34"/>
    </row>
    <row r="56" spans="1:14" s="29" customFormat="1" ht="12.75">
      <c r="A56" s="75">
        <v>9</v>
      </c>
      <c r="B56" s="76" t="s">
        <v>20</v>
      </c>
      <c r="C56" s="74">
        <v>4</v>
      </c>
      <c r="D56" s="74" t="s">
        <v>92</v>
      </c>
      <c r="E56" s="74"/>
      <c r="F56" s="73">
        <v>3</v>
      </c>
      <c r="G56" s="74">
        <v>46</v>
      </c>
      <c r="H56" s="73">
        <v>0</v>
      </c>
      <c r="I56" s="73">
        <v>23</v>
      </c>
      <c r="J56" s="73">
        <v>0</v>
      </c>
      <c r="K56" s="73">
        <v>0</v>
      </c>
      <c r="L56" s="73">
        <v>23</v>
      </c>
      <c r="M56" s="73">
        <v>0</v>
      </c>
      <c r="N56" s="75" t="s">
        <v>109</v>
      </c>
    </row>
    <row r="57" spans="1:14" s="29" customFormat="1" ht="12.75">
      <c r="A57" s="27">
        <v>10</v>
      </c>
      <c r="B57" s="3" t="s">
        <v>81</v>
      </c>
      <c r="C57" s="17"/>
      <c r="D57" s="17">
        <v>3</v>
      </c>
      <c r="E57" s="17"/>
      <c r="F57" s="17">
        <v>2</v>
      </c>
      <c r="G57" s="17">
        <v>12</v>
      </c>
      <c r="H57" s="28">
        <v>6</v>
      </c>
      <c r="I57" s="28">
        <v>6</v>
      </c>
      <c r="J57" s="28">
        <v>0</v>
      </c>
      <c r="K57" s="28">
        <v>0</v>
      </c>
      <c r="L57" s="28">
        <v>0</v>
      </c>
      <c r="M57" s="28">
        <v>0</v>
      </c>
      <c r="N57" s="27"/>
    </row>
    <row r="58" spans="1:14" s="1" customFormat="1" ht="12.75">
      <c r="A58" s="3">
        <v>11</v>
      </c>
      <c r="B58" s="3" t="s">
        <v>74</v>
      </c>
      <c r="C58" s="4">
        <v>4</v>
      </c>
      <c r="D58" s="4">
        <v>4</v>
      </c>
      <c r="E58" s="4"/>
      <c r="F58" s="2">
        <v>2</v>
      </c>
      <c r="G58" s="4">
        <v>12</v>
      </c>
      <c r="H58" s="2">
        <v>0</v>
      </c>
      <c r="I58" s="2">
        <v>0</v>
      </c>
      <c r="J58" s="2">
        <v>0</v>
      </c>
      <c r="K58" s="2">
        <v>6</v>
      </c>
      <c r="L58" s="2">
        <v>6</v>
      </c>
      <c r="M58" s="2">
        <v>0</v>
      </c>
      <c r="N58" s="3"/>
    </row>
    <row r="59" spans="1:14" s="1" customFormat="1" ht="12.75">
      <c r="A59" s="3" t="s">
        <v>116</v>
      </c>
      <c r="B59" s="3" t="s">
        <v>52</v>
      </c>
      <c r="C59" s="2"/>
      <c r="D59" s="4">
        <v>3</v>
      </c>
      <c r="E59" s="2"/>
      <c r="F59" s="2">
        <v>1</v>
      </c>
      <c r="G59" s="2">
        <v>8</v>
      </c>
      <c r="H59" s="2">
        <v>8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7" t="s">
        <v>148</v>
      </c>
    </row>
    <row r="60" spans="1:14" s="1" customFormat="1" ht="12.75">
      <c r="A60" s="3" t="s">
        <v>117</v>
      </c>
      <c r="B60" s="3" t="s">
        <v>55</v>
      </c>
      <c r="C60" s="2"/>
      <c r="D60" s="2">
        <v>3</v>
      </c>
      <c r="E60" s="2"/>
      <c r="F60" s="2"/>
      <c r="G60" s="2">
        <v>8</v>
      </c>
      <c r="H60" s="2">
        <v>8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87" t="s">
        <v>148</v>
      </c>
    </row>
    <row r="61" spans="1:14" s="1" customFormat="1" ht="12.75">
      <c r="A61" s="3" t="s">
        <v>118</v>
      </c>
      <c r="B61" s="3" t="s">
        <v>58</v>
      </c>
      <c r="C61" s="2"/>
      <c r="D61" s="2">
        <v>4</v>
      </c>
      <c r="E61" s="2"/>
      <c r="F61" s="2">
        <v>2</v>
      </c>
      <c r="G61" s="2">
        <v>14</v>
      </c>
      <c r="H61" s="2">
        <v>0</v>
      </c>
      <c r="I61" s="2">
        <v>0</v>
      </c>
      <c r="J61" s="2">
        <v>0</v>
      </c>
      <c r="K61" s="2">
        <v>14</v>
      </c>
      <c r="L61" s="2">
        <v>0</v>
      </c>
      <c r="M61" s="2">
        <v>0</v>
      </c>
      <c r="N61" s="27" t="s">
        <v>147</v>
      </c>
    </row>
    <row r="62" spans="1:14" s="1" customFormat="1" ht="12.75">
      <c r="A62" s="3" t="s">
        <v>119</v>
      </c>
      <c r="B62" s="3" t="s">
        <v>56</v>
      </c>
      <c r="C62" s="85"/>
      <c r="D62" s="2">
        <v>4</v>
      </c>
      <c r="E62" s="2"/>
      <c r="F62" s="2"/>
      <c r="G62" s="2">
        <v>14</v>
      </c>
      <c r="H62" s="5">
        <v>0</v>
      </c>
      <c r="I62" s="5">
        <v>0</v>
      </c>
      <c r="J62" s="5">
        <v>0</v>
      </c>
      <c r="K62" s="5">
        <v>8</v>
      </c>
      <c r="L62" s="5">
        <v>6</v>
      </c>
      <c r="M62" s="5">
        <v>0</v>
      </c>
      <c r="N62" s="27" t="s">
        <v>147</v>
      </c>
    </row>
    <row r="64" spans="1:14" s="1" customFormat="1" ht="12.75">
      <c r="A64" s="3"/>
      <c r="B64" s="43" t="s">
        <v>82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1" customFormat="1" ht="12.75">
      <c r="A65" s="90">
        <v>14</v>
      </c>
      <c r="B65" s="91" t="s">
        <v>183</v>
      </c>
      <c r="C65" s="92">
        <v>3</v>
      </c>
      <c r="D65" s="92">
        <v>3</v>
      </c>
      <c r="E65" s="92"/>
      <c r="F65" s="92">
        <v>4</v>
      </c>
      <c r="G65" s="92">
        <v>26</v>
      </c>
      <c r="H65" s="93">
        <v>16</v>
      </c>
      <c r="I65" s="93">
        <v>10</v>
      </c>
      <c r="J65" s="93">
        <v>0</v>
      </c>
      <c r="K65" s="93">
        <v>0</v>
      </c>
      <c r="L65" s="93">
        <v>0</v>
      </c>
      <c r="M65" s="93">
        <v>0</v>
      </c>
      <c r="N65" s="3"/>
    </row>
    <row r="66" spans="1:14" s="1" customFormat="1" ht="25.5">
      <c r="A66" s="94">
        <v>15</v>
      </c>
      <c r="B66" s="95" t="s">
        <v>184</v>
      </c>
      <c r="C66" s="96"/>
      <c r="D66" s="96">
        <v>3</v>
      </c>
      <c r="E66" s="96"/>
      <c r="F66" s="96">
        <v>3</v>
      </c>
      <c r="G66" s="96">
        <v>16</v>
      </c>
      <c r="H66" s="97">
        <v>8</v>
      </c>
      <c r="I66" s="97">
        <v>8</v>
      </c>
      <c r="J66" s="97">
        <v>0</v>
      </c>
      <c r="K66" s="97">
        <v>0</v>
      </c>
      <c r="L66" s="97">
        <v>0</v>
      </c>
      <c r="M66" s="97">
        <v>0</v>
      </c>
      <c r="N66" s="3"/>
    </row>
    <row r="67" spans="1:14" s="1" customFormat="1" ht="12.75">
      <c r="A67" s="90">
        <v>16</v>
      </c>
      <c r="B67" s="91" t="s">
        <v>185</v>
      </c>
      <c r="C67" s="92"/>
      <c r="D67" s="92">
        <v>3</v>
      </c>
      <c r="E67" s="92"/>
      <c r="F67" s="92">
        <v>4</v>
      </c>
      <c r="G67" s="92">
        <v>18</v>
      </c>
      <c r="H67" s="93">
        <v>8</v>
      </c>
      <c r="I67" s="93">
        <v>10</v>
      </c>
      <c r="J67" s="93">
        <v>0</v>
      </c>
      <c r="K67" s="93">
        <v>0</v>
      </c>
      <c r="L67" s="93">
        <v>0</v>
      </c>
      <c r="M67" s="93">
        <v>0</v>
      </c>
      <c r="N67" s="3"/>
    </row>
    <row r="68" spans="1:14" s="24" customFormat="1" ht="12.75">
      <c r="A68" s="95">
        <v>17</v>
      </c>
      <c r="B68" s="95" t="s">
        <v>186</v>
      </c>
      <c r="C68" s="98"/>
      <c r="D68" s="98">
        <v>4</v>
      </c>
      <c r="E68" s="98"/>
      <c r="F68" s="98">
        <v>3</v>
      </c>
      <c r="G68" s="98">
        <v>22</v>
      </c>
      <c r="H68" s="99">
        <v>0</v>
      </c>
      <c r="I68" s="99">
        <v>0</v>
      </c>
      <c r="J68" s="99">
        <v>0</v>
      </c>
      <c r="K68" s="99">
        <v>10</v>
      </c>
      <c r="L68" s="99">
        <v>12</v>
      </c>
      <c r="M68" s="99">
        <v>0</v>
      </c>
      <c r="N68" s="21"/>
    </row>
    <row r="69" spans="1:14" s="24" customFormat="1" ht="14.25" customHeight="1">
      <c r="A69" s="90">
        <v>18</v>
      </c>
      <c r="B69" s="91" t="s">
        <v>187</v>
      </c>
      <c r="C69" s="92"/>
      <c r="D69" s="92">
        <v>4</v>
      </c>
      <c r="E69" s="92"/>
      <c r="F69" s="92">
        <v>2</v>
      </c>
      <c r="G69" s="92">
        <v>12</v>
      </c>
      <c r="H69" s="93">
        <v>0</v>
      </c>
      <c r="I69" s="93">
        <v>0</v>
      </c>
      <c r="J69" s="93">
        <v>0</v>
      </c>
      <c r="K69" s="93">
        <v>6</v>
      </c>
      <c r="L69" s="93">
        <v>6</v>
      </c>
      <c r="M69" s="93">
        <v>0</v>
      </c>
      <c r="N69" s="21"/>
    </row>
    <row r="70" spans="1:14" s="1" customFormat="1" ht="12.75">
      <c r="A70" s="95">
        <v>19</v>
      </c>
      <c r="B70" s="95" t="s">
        <v>188</v>
      </c>
      <c r="C70" s="98"/>
      <c r="D70" s="98">
        <v>4</v>
      </c>
      <c r="E70" s="98"/>
      <c r="F70" s="98">
        <v>2</v>
      </c>
      <c r="G70" s="98">
        <v>12</v>
      </c>
      <c r="H70" s="99">
        <v>0</v>
      </c>
      <c r="I70" s="99">
        <v>0</v>
      </c>
      <c r="J70" s="99">
        <v>0</v>
      </c>
      <c r="K70" s="99">
        <v>6</v>
      </c>
      <c r="L70" s="99">
        <v>6</v>
      </c>
      <c r="M70" s="99">
        <v>0</v>
      </c>
      <c r="N70" s="3"/>
    </row>
    <row r="71" spans="1:14" s="13" customFormat="1" ht="12.75">
      <c r="A71" s="11"/>
      <c r="B71" s="11" t="s">
        <v>123</v>
      </c>
      <c r="C71" s="12">
        <f>COUNT(C48:C70)</f>
        <v>7</v>
      </c>
      <c r="D71" s="12"/>
      <c r="E71" s="11"/>
      <c r="F71" s="12">
        <f>SUM(F48:F70)</f>
        <v>60</v>
      </c>
      <c r="G71" s="12">
        <f aca="true" t="shared" si="7" ref="G71:M71">SUM(G48:G70)-G60-G62</f>
        <v>413</v>
      </c>
      <c r="H71" s="12">
        <f t="shared" si="7"/>
        <v>106</v>
      </c>
      <c r="I71" s="12">
        <f t="shared" si="7"/>
        <v>102</v>
      </c>
      <c r="J71" s="12">
        <f t="shared" si="7"/>
        <v>15</v>
      </c>
      <c r="K71" s="12">
        <f t="shared" si="7"/>
        <v>82</v>
      </c>
      <c r="L71" s="12">
        <f t="shared" si="7"/>
        <v>88</v>
      </c>
      <c r="M71" s="12">
        <f t="shared" si="7"/>
        <v>20</v>
      </c>
      <c r="N71" s="11"/>
    </row>
    <row r="72" spans="2:14" s="1" customFormat="1" ht="12.75">
      <c r="B72" s="18" t="s">
        <v>126</v>
      </c>
      <c r="C72" s="19"/>
      <c r="D72" s="19"/>
      <c r="E72" s="19"/>
      <c r="F72" s="13"/>
      <c r="G72" s="111">
        <f>SUM(H71:J71)</f>
        <v>223</v>
      </c>
      <c r="H72" s="111"/>
      <c r="I72" s="111"/>
      <c r="J72" s="111">
        <f>SUM(K71:M71)</f>
        <v>190</v>
      </c>
      <c r="K72" s="111"/>
      <c r="L72" s="111"/>
      <c r="M72" s="88"/>
      <c r="N72" s="9"/>
    </row>
    <row r="73" spans="1:14" s="13" customFormat="1" ht="12.75">
      <c r="A73" s="11"/>
      <c r="B73" s="11" t="s">
        <v>124</v>
      </c>
      <c r="C73" s="12">
        <f>COUNT(C48:C70)</f>
        <v>7</v>
      </c>
      <c r="D73" s="12"/>
      <c r="E73" s="11"/>
      <c r="F73" s="12">
        <f>SUM(F50:F72)</f>
        <v>106</v>
      </c>
      <c r="G73" s="12">
        <f aca="true" t="shared" si="8" ref="G73:M73">SUM(G48:G70)-G59-G61</f>
        <v>413</v>
      </c>
      <c r="H73" s="12">
        <f t="shared" si="8"/>
        <v>106</v>
      </c>
      <c r="I73" s="12">
        <f t="shared" si="8"/>
        <v>102</v>
      </c>
      <c r="J73" s="12">
        <f t="shared" si="8"/>
        <v>15</v>
      </c>
      <c r="K73" s="12">
        <f t="shared" si="8"/>
        <v>76</v>
      </c>
      <c r="L73" s="12">
        <f t="shared" si="8"/>
        <v>94</v>
      </c>
      <c r="M73" s="12">
        <f t="shared" si="8"/>
        <v>20</v>
      </c>
      <c r="N73" s="11"/>
    </row>
    <row r="74" spans="2:14" s="1" customFormat="1" ht="12.75">
      <c r="B74" s="18" t="s">
        <v>127</v>
      </c>
      <c r="C74" s="19"/>
      <c r="D74" s="19"/>
      <c r="E74" s="19"/>
      <c r="F74" s="13"/>
      <c r="G74" s="111">
        <f>SUM(H73:J73)</f>
        <v>223</v>
      </c>
      <c r="H74" s="111"/>
      <c r="I74" s="111"/>
      <c r="J74" s="111">
        <f>SUM(K73:M73)</f>
        <v>190</v>
      </c>
      <c r="K74" s="111"/>
      <c r="L74" s="111"/>
      <c r="M74" s="88"/>
      <c r="N74" s="9"/>
    </row>
    <row r="76" spans="1:14" ht="12.75">
      <c r="A76" s="1"/>
      <c r="B76" s="60" t="s">
        <v>67</v>
      </c>
      <c r="C76" s="19"/>
      <c r="D76" s="19"/>
      <c r="E76" s="19"/>
      <c r="F76" s="60">
        <f>SUM(F48:F70)</f>
        <v>60</v>
      </c>
      <c r="G76" s="61" t="s">
        <v>99</v>
      </c>
      <c r="H76" s="61" t="s">
        <v>100</v>
      </c>
      <c r="I76" s="59"/>
      <c r="J76" t="s">
        <v>112</v>
      </c>
      <c r="M76" s="10"/>
      <c r="N76" s="9"/>
    </row>
    <row r="77" spans="1:14" ht="12.75">
      <c r="A77" s="1"/>
      <c r="B77" s="62" t="s">
        <v>110</v>
      </c>
      <c r="C77" s="19"/>
      <c r="D77" s="19"/>
      <c r="E77" s="19"/>
      <c r="F77" s="63">
        <f>SUM(F48:F62)</f>
        <v>42</v>
      </c>
      <c r="G77" s="61">
        <f>+SUM(F48:F49)+F51+F59+F57</f>
        <v>21</v>
      </c>
      <c r="H77" s="61">
        <f>F77-G77</f>
        <v>21</v>
      </c>
      <c r="I77" s="59"/>
      <c r="J77" t="s">
        <v>125</v>
      </c>
      <c r="M77" s="10"/>
      <c r="N77" s="9"/>
    </row>
    <row r="78" spans="1:14" ht="12.75">
      <c r="A78" s="1"/>
      <c r="B78" s="62" t="s">
        <v>111</v>
      </c>
      <c r="C78" s="19"/>
      <c r="D78" s="19"/>
      <c r="E78" s="19"/>
      <c r="F78" s="63">
        <f>SUM(F65:F70)</f>
        <v>18</v>
      </c>
      <c r="G78" s="61">
        <f>+SUM(F65:F67)</f>
        <v>11</v>
      </c>
      <c r="H78" s="61">
        <f>F78-G78</f>
        <v>7</v>
      </c>
      <c r="I78" s="59"/>
      <c r="J78" s="59"/>
      <c r="K78" s="59"/>
      <c r="L78" s="59"/>
      <c r="M78" s="10"/>
      <c r="N78" s="9"/>
    </row>
    <row r="79" spans="1:14" ht="12.75">
      <c r="A79" s="1"/>
      <c r="B79" s="62"/>
      <c r="C79" s="19"/>
      <c r="D79" s="19"/>
      <c r="E79" s="19"/>
      <c r="F79" s="13"/>
      <c r="G79" s="60">
        <f>SUM(G77:G78)</f>
        <v>32</v>
      </c>
      <c r="H79" s="60">
        <f>SUM(H77:H78)</f>
        <v>28</v>
      </c>
      <c r="I79" s="59"/>
      <c r="J79" s="59"/>
      <c r="K79" s="59"/>
      <c r="L79" s="59"/>
      <c r="M79" s="10"/>
      <c r="N79" s="9"/>
    </row>
    <row r="80" spans="2:5" ht="12.75">
      <c r="B80" s="101" t="s">
        <v>76</v>
      </c>
      <c r="C80" s="102"/>
      <c r="D80" s="102"/>
      <c r="E80" s="102"/>
    </row>
    <row r="81" spans="2:13" s="39" customFormat="1" ht="12.75">
      <c r="B81" s="39" t="s">
        <v>77</v>
      </c>
      <c r="F81" s="39">
        <f>SUM(F48:F50)</f>
        <v>20</v>
      </c>
      <c r="G81" s="39">
        <f>SUM(G48:G50)</f>
        <v>120</v>
      </c>
      <c r="H81" s="39">
        <f aca="true" t="shared" si="9" ref="H81:M81">SUM(H48:H50)</f>
        <v>45</v>
      </c>
      <c r="I81" s="39">
        <f t="shared" si="9"/>
        <v>30</v>
      </c>
      <c r="J81" s="39">
        <f t="shared" si="9"/>
        <v>15</v>
      </c>
      <c r="K81" s="39">
        <f t="shared" si="9"/>
        <v>15</v>
      </c>
      <c r="L81" s="39">
        <f t="shared" si="9"/>
        <v>15</v>
      </c>
      <c r="M81" s="39">
        <f t="shared" si="9"/>
        <v>0</v>
      </c>
    </row>
    <row r="82" spans="2:13" s="25" customFormat="1" ht="12.75">
      <c r="B82" s="25" t="s">
        <v>78</v>
      </c>
      <c r="F82" s="51">
        <f>SUM(F51:F53)</f>
        <v>11</v>
      </c>
      <c r="G82" s="25">
        <f>SUM(G51:G53)</f>
        <v>80</v>
      </c>
      <c r="H82" s="25">
        <f aca="true" t="shared" si="10" ref="H82:M82">SUM(H51:H53)</f>
        <v>15</v>
      </c>
      <c r="I82" s="25">
        <f t="shared" si="10"/>
        <v>15</v>
      </c>
      <c r="J82" s="25">
        <f t="shared" si="10"/>
        <v>0</v>
      </c>
      <c r="K82" s="25">
        <f t="shared" si="10"/>
        <v>25</v>
      </c>
      <c r="L82" s="25">
        <f t="shared" si="10"/>
        <v>5</v>
      </c>
      <c r="M82" s="25">
        <f t="shared" si="10"/>
        <v>20</v>
      </c>
    </row>
    <row r="83" spans="2:13" s="40" customFormat="1" ht="12.75">
      <c r="B83" s="40" t="s">
        <v>32</v>
      </c>
      <c r="F83" s="50">
        <f>SUM(F54:F54)</f>
        <v>1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</row>
    <row r="84" spans="1:13" s="40" customFormat="1" ht="12.75">
      <c r="A84" s="50"/>
      <c r="B84" s="50" t="s">
        <v>88</v>
      </c>
      <c r="C84" s="50"/>
      <c r="D84" s="50"/>
      <c r="E84" s="50"/>
      <c r="F84" s="50">
        <f>SUM(F56:F56)</f>
        <v>3</v>
      </c>
      <c r="G84" s="50">
        <f>SUM(G56:G56)</f>
        <v>46</v>
      </c>
      <c r="H84" s="50">
        <f aca="true" t="shared" si="11" ref="H84:M84">SUM(H56:H56)</f>
        <v>0</v>
      </c>
      <c r="I84" s="50">
        <f t="shared" si="11"/>
        <v>23</v>
      </c>
      <c r="J84" s="50">
        <f t="shared" si="11"/>
        <v>0</v>
      </c>
      <c r="K84" s="50">
        <f t="shared" si="11"/>
        <v>0</v>
      </c>
      <c r="L84" s="50">
        <f t="shared" si="11"/>
        <v>23</v>
      </c>
      <c r="M84" s="50">
        <f t="shared" si="11"/>
        <v>0</v>
      </c>
    </row>
    <row r="85" spans="2:13" ht="12.75">
      <c r="B85" s="45" t="s">
        <v>80</v>
      </c>
      <c r="F85">
        <f>SUM(F81:F84)</f>
        <v>35</v>
      </c>
      <c r="G85">
        <f aca="true" t="shared" si="12" ref="G85:M85">SUM(G81:G84)</f>
        <v>246</v>
      </c>
      <c r="H85">
        <f t="shared" si="12"/>
        <v>60</v>
      </c>
      <c r="I85">
        <f t="shared" si="12"/>
        <v>68</v>
      </c>
      <c r="J85">
        <f t="shared" si="12"/>
        <v>15</v>
      </c>
      <c r="K85">
        <f t="shared" si="12"/>
        <v>40</v>
      </c>
      <c r="L85">
        <f t="shared" si="12"/>
        <v>43</v>
      </c>
      <c r="M85">
        <f t="shared" si="12"/>
        <v>20</v>
      </c>
    </row>
    <row r="86" spans="1:4" ht="12.75">
      <c r="A86" s="1"/>
      <c r="B86" s="18"/>
      <c r="C86" s="19"/>
      <c r="D86" s="19"/>
    </row>
    <row r="87" spans="4:8" ht="12.75">
      <c r="D87" s="81" t="s">
        <v>135</v>
      </c>
      <c r="E87" s="81" t="s">
        <v>136</v>
      </c>
      <c r="F87" s="81"/>
      <c r="G87" s="81" t="s">
        <v>135</v>
      </c>
      <c r="H87" s="81" t="s">
        <v>136</v>
      </c>
    </row>
    <row r="88" spans="2:13" ht="12.75">
      <c r="B88" s="15" t="s">
        <v>122</v>
      </c>
      <c r="D88" s="20" t="s">
        <v>41</v>
      </c>
      <c r="E88" s="20" t="s">
        <v>41</v>
      </c>
      <c r="F88" s="20" t="s">
        <v>0</v>
      </c>
      <c r="G88" s="20"/>
      <c r="H88" s="15"/>
      <c r="I88" s="15"/>
      <c r="J88" s="15"/>
      <c r="K88" s="15"/>
      <c r="L88" s="15"/>
      <c r="M88" s="15"/>
    </row>
    <row r="89" spans="2:13" ht="12.75">
      <c r="B89" t="s">
        <v>1</v>
      </c>
      <c r="D89" s="56">
        <f>G89/G92</f>
        <v>0.43672456575682383</v>
      </c>
      <c r="E89" s="56">
        <f>H89/H92</f>
        <v>0.456575682382134</v>
      </c>
      <c r="F89" s="20" t="s">
        <v>42</v>
      </c>
      <c r="G89" s="20">
        <f>H123+K123</f>
        <v>176</v>
      </c>
      <c r="H89" s="20">
        <f>H125+K125</f>
        <v>184</v>
      </c>
      <c r="I89" s="15"/>
      <c r="J89" s="15"/>
      <c r="K89" s="15"/>
      <c r="L89" s="15"/>
      <c r="M89" s="15"/>
    </row>
    <row r="90" spans="2:13" ht="12.75">
      <c r="B90" t="s">
        <v>68</v>
      </c>
      <c r="D90" s="56">
        <f>G90/G92</f>
        <v>0.45161290322580644</v>
      </c>
      <c r="E90" s="56">
        <f>H90/H92</f>
        <v>0.4317617866004963</v>
      </c>
      <c r="F90" s="20" t="s">
        <v>43</v>
      </c>
      <c r="G90" s="20">
        <f>I123+L123</f>
        <v>182</v>
      </c>
      <c r="H90" s="20">
        <f>I125+L125</f>
        <v>174</v>
      </c>
      <c r="I90" s="15"/>
      <c r="J90" s="15"/>
      <c r="K90" s="15"/>
      <c r="L90" s="15"/>
      <c r="M90" s="15"/>
    </row>
    <row r="91" spans="2:13" ht="12.75">
      <c r="B91" t="s">
        <v>34</v>
      </c>
      <c r="D91" s="56">
        <f>G91/G92</f>
        <v>0.11166253101736973</v>
      </c>
      <c r="E91" s="56">
        <f>H91/H92</f>
        <v>0.11166253101736973</v>
      </c>
      <c r="F91" s="20" t="s">
        <v>44</v>
      </c>
      <c r="G91" s="20">
        <f>J123+M123</f>
        <v>45</v>
      </c>
      <c r="H91" s="20">
        <f>J125+M125</f>
        <v>45</v>
      </c>
      <c r="I91" s="15"/>
      <c r="J91" s="15"/>
      <c r="K91" s="15"/>
      <c r="L91" s="15"/>
      <c r="M91" s="15"/>
    </row>
    <row r="92" spans="2:13" ht="12.75">
      <c r="B92" t="s">
        <v>46</v>
      </c>
      <c r="D92" s="56">
        <f>SUM(D89:D91)</f>
        <v>1</v>
      </c>
      <c r="E92" s="56">
        <f>SUM(E89:E91)</f>
        <v>1</v>
      </c>
      <c r="F92" s="20" t="s">
        <v>3</v>
      </c>
      <c r="G92" s="20">
        <f>SUM(G89:G91)</f>
        <v>403</v>
      </c>
      <c r="H92" s="20">
        <f>SUM(H89:H91)</f>
        <v>403</v>
      </c>
      <c r="I92" s="15"/>
      <c r="J92" s="15"/>
      <c r="K92" s="15"/>
      <c r="L92" s="15"/>
      <c r="M92" s="15"/>
    </row>
    <row r="93" ht="12.75">
      <c r="B93" t="s">
        <v>86</v>
      </c>
    </row>
    <row r="94" spans="1:14" ht="12.75" customHeight="1">
      <c r="A94" s="112" t="s">
        <v>35</v>
      </c>
      <c r="B94" s="113" t="s">
        <v>4</v>
      </c>
      <c r="C94" s="116" t="s">
        <v>5</v>
      </c>
      <c r="D94" s="117"/>
      <c r="E94" s="118"/>
      <c r="F94" s="64" t="s">
        <v>6</v>
      </c>
      <c r="G94" s="116" t="s">
        <v>7</v>
      </c>
      <c r="H94" s="117"/>
      <c r="I94" s="117"/>
      <c r="J94" s="117"/>
      <c r="K94" s="117"/>
      <c r="L94" s="117"/>
      <c r="M94" s="118"/>
      <c r="N94" s="103" t="s">
        <v>8</v>
      </c>
    </row>
    <row r="95" spans="1:14" s="1" customFormat="1" ht="12.75">
      <c r="A95" s="112"/>
      <c r="B95" s="114"/>
      <c r="C95" s="65" t="s">
        <v>9</v>
      </c>
      <c r="D95" s="65" t="s">
        <v>10</v>
      </c>
      <c r="E95" s="66" t="s">
        <v>11</v>
      </c>
      <c r="F95" s="106" t="s">
        <v>67</v>
      </c>
      <c r="G95" s="66" t="s">
        <v>3</v>
      </c>
      <c r="H95" s="108" t="s">
        <v>96</v>
      </c>
      <c r="I95" s="109"/>
      <c r="J95" s="110"/>
      <c r="K95" s="108" t="s">
        <v>97</v>
      </c>
      <c r="L95" s="109"/>
      <c r="M95" s="110"/>
      <c r="N95" s="104"/>
    </row>
    <row r="96" spans="1:14" s="1" customFormat="1" ht="12.75">
      <c r="A96" s="112"/>
      <c r="B96" s="115"/>
      <c r="C96" s="68"/>
      <c r="D96" s="68" t="s">
        <v>14</v>
      </c>
      <c r="E96" s="69" t="s">
        <v>15</v>
      </c>
      <c r="F96" s="107"/>
      <c r="G96" s="69" t="s">
        <v>16</v>
      </c>
      <c r="H96" s="67" t="s">
        <v>17</v>
      </c>
      <c r="I96" s="70" t="s">
        <v>18</v>
      </c>
      <c r="J96" s="70" t="s">
        <v>19</v>
      </c>
      <c r="K96" s="70" t="s">
        <v>17</v>
      </c>
      <c r="L96" s="70" t="s">
        <v>18</v>
      </c>
      <c r="M96" s="70" t="s">
        <v>19</v>
      </c>
      <c r="N96" s="105"/>
    </row>
    <row r="97" spans="1:14" s="24" customFormat="1" ht="12.75">
      <c r="A97" s="78">
        <f>A96+1</f>
        <v>1</v>
      </c>
      <c r="B97" s="44" t="s">
        <v>59</v>
      </c>
      <c r="C97" s="42">
        <v>5</v>
      </c>
      <c r="D97" s="42">
        <v>5</v>
      </c>
      <c r="E97" s="42"/>
      <c r="F97" s="22">
        <v>4</v>
      </c>
      <c r="G97" s="42">
        <v>30</v>
      </c>
      <c r="H97" s="22">
        <v>15</v>
      </c>
      <c r="I97" s="22">
        <v>15</v>
      </c>
      <c r="J97" s="22">
        <v>0</v>
      </c>
      <c r="K97" s="22">
        <v>0</v>
      </c>
      <c r="L97" s="22">
        <v>0</v>
      </c>
      <c r="M97" s="22">
        <v>0</v>
      </c>
      <c r="N97" s="21"/>
    </row>
    <row r="98" spans="1:14" s="24" customFormat="1" ht="12.75">
      <c r="A98" s="78">
        <v>2</v>
      </c>
      <c r="B98" s="21" t="s">
        <v>62</v>
      </c>
      <c r="C98" s="42">
        <v>5</v>
      </c>
      <c r="D98" s="42">
        <v>5</v>
      </c>
      <c r="E98" s="42"/>
      <c r="F98" s="22">
        <v>4</v>
      </c>
      <c r="G98" s="42">
        <v>30</v>
      </c>
      <c r="H98" s="22">
        <v>15</v>
      </c>
      <c r="I98" s="22">
        <v>15</v>
      </c>
      <c r="J98" s="22">
        <v>0</v>
      </c>
      <c r="K98" s="22">
        <v>0</v>
      </c>
      <c r="L98" s="22">
        <v>0</v>
      </c>
      <c r="M98" s="22">
        <v>0</v>
      </c>
      <c r="N98" s="21"/>
    </row>
    <row r="99" spans="1:14" s="24" customFormat="1" ht="12.75">
      <c r="A99" s="78">
        <v>3</v>
      </c>
      <c r="B99" s="21" t="s">
        <v>63</v>
      </c>
      <c r="C99" s="22"/>
      <c r="D99" s="42">
        <v>5</v>
      </c>
      <c r="E99" s="22"/>
      <c r="F99" s="22">
        <v>4</v>
      </c>
      <c r="G99" s="22">
        <v>30</v>
      </c>
      <c r="H99" s="22">
        <v>15</v>
      </c>
      <c r="I99" s="22">
        <v>15</v>
      </c>
      <c r="J99" s="22">
        <v>0</v>
      </c>
      <c r="K99" s="22">
        <v>0</v>
      </c>
      <c r="L99" s="22">
        <v>0</v>
      </c>
      <c r="M99" s="22">
        <v>0</v>
      </c>
      <c r="N99" s="21"/>
    </row>
    <row r="100" spans="1:14" s="24" customFormat="1" ht="12.75">
      <c r="A100" s="78">
        <v>4</v>
      </c>
      <c r="B100" s="21" t="s">
        <v>64</v>
      </c>
      <c r="C100" s="22"/>
      <c r="D100" s="22">
        <v>6</v>
      </c>
      <c r="E100" s="22"/>
      <c r="F100" s="22">
        <v>4</v>
      </c>
      <c r="G100" s="22">
        <v>30</v>
      </c>
      <c r="H100" s="22">
        <v>0</v>
      </c>
      <c r="I100" s="22">
        <v>0</v>
      </c>
      <c r="J100" s="22">
        <v>0</v>
      </c>
      <c r="K100" s="22">
        <v>15</v>
      </c>
      <c r="L100" s="22">
        <v>15</v>
      </c>
      <c r="M100" s="22">
        <v>0</v>
      </c>
      <c r="N100" s="21"/>
    </row>
    <row r="101" spans="1:14" s="24" customFormat="1" ht="12.75">
      <c r="A101" s="78">
        <v>5</v>
      </c>
      <c r="B101" s="21" t="s">
        <v>39</v>
      </c>
      <c r="C101" s="22"/>
      <c r="D101" s="22">
        <v>6</v>
      </c>
      <c r="E101" s="22"/>
      <c r="F101" s="22">
        <v>4</v>
      </c>
      <c r="G101" s="22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7</v>
      </c>
      <c r="M101" s="22">
        <v>8</v>
      </c>
      <c r="N101" s="21"/>
    </row>
    <row r="102" spans="1:14" s="24" customFormat="1" ht="12.75">
      <c r="A102" s="78">
        <v>6</v>
      </c>
      <c r="B102" s="21" t="s">
        <v>107</v>
      </c>
      <c r="C102" s="22"/>
      <c r="D102" s="22">
        <v>6</v>
      </c>
      <c r="E102" s="22"/>
      <c r="F102" s="22">
        <v>4</v>
      </c>
      <c r="G102" s="22">
        <v>40</v>
      </c>
      <c r="H102" s="23">
        <v>0</v>
      </c>
      <c r="I102" s="23">
        <v>0</v>
      </c>
      <c r="J102" s="23">
        <v>0</v>
      </c>
      <c r="K102" s="23">
        <v>10</v>
      </c>
      <c r="L102" s="23">
        <v>5</v>
      </c>
      <c r="M102" s="23">
        <v>25</v>
      </c>
      <c r="N102" s="21"/>
    </row>
    <row r="103" spans="1:14" s="1" customFormat="1" ht="12.75">
      <c r="A103" s="70">
        <v>7</v>
      </c>
      <c r="B103" s="6" t="s">
        <v>31</v>
      </c>
      <c r="C103" s="7"/>
      <c r="D103" s="8"/>
      <c r="E103" s="7">
        <v>5.6</v>
      </c>
      <c r="F103" s="2">
        <v>10</v>
      </c>
      <c r="G103" s="2">
        <v>30</v>
      </c>
      <c r="H103" s="2">
        <v>0</v>
      </c>
      <c r="I103" s="2">
        <v>15</v>
      </c>
      <c r="J103" s="2">
        <v>0</v>
      </c>
      <c r="K103" s="2">
        <v>0</v>
      </c>
      <c r="L103" s="2">
        <v>15</v>
      </c>
      <c r="M103" s="2">
        <v>0</v>
      </c>
      <c r="N103" s="3" t="s">
        <v>105</v>
      </c>
    </row>
    <row r="104" spans="1:14" s="1" customFormat="1" ht="12.75">
      <c r="A104" s="70">
        <v>8</v>
      </c>
      <c r="B104" s="3" t="s">
        <v>70</v>
      </c>
      <c r="C104" s="2"/>
      <c r="D104" s="4">
        <v>5</v>
      </c>
      <c r="E104" s="2"/>
      <c r="F104" s="2">
        <v>2</v>
      </c>
      <c r="G104" s="2">
        <v>14</v>
      </c>
      <c r="H104" s="2">
        <v>4</v>
      </c>
      <c r="I104" s="2">
        <v>6</v>
      </c>
      <c r="J104" s="2">
        <v>4</v>
      </c>
      <c r="K104" s="2">
        <v>0</v>
      </c>
      <c r="L104" s="2">
        <v>0</v>
      </c>
      <c r="M104" s="2">
        <v>0</v>
      </c>
      <c r="N104" s="3"/>
    </row>
    <row r="105" spans="1:14" s="1" customFormat="1" ht="12.75">
      <c r="A105" s="70">
        <v>9</v>
      </c>
      <c r="B105" s="3" t="s">
        <v>36</v>
      </c>
      <c r="C105" s="4"/>
      <c r="D105" s="4">
        <v>5</v>
      </c>
      <c r="E105" s="4"/>
      <c r="F105" s="2">
        <v>2</v>
      </c>
      <c r="G105" s="4">
        <v>12</v>
      </c>
      <c r="H105" s="2">
        <v>4</v>
      </c>
      <c r="I105" s="2">
        <v>0</v>
      </c>
      <c r="J105" s="2">
        <v>8</v>
      </c>
      <c r="K105" s="2">
        <v>0</v>
      </c>
      <c r="L105" s="2">
        <v>0</v>
      </c>
      <c r="M105" s="2">
        <v>0</v>
      </c>
      <c r="N105" s="3"/>
    </row>
    <row r="106" spans="1:14" s="1" customFormat="1" ht="12.75">
      <c r="A106" s="70">
        <v>10</v>
      </c>
      <c r="B106" s="6" t="s">
        <v>60</v>
      </c>
      <c r="C106" s="7"/>
      <c r="D106" s="8">
        <v>5</v>
      </c>
      <c r="E106" s="7"/>
      <c r="F106" s="2">
        <v>1</v>
      </c>
      <c r="G106" s="2">
        <v>8</v>
      </c>
      <c r="H106" s="2">
        <v>8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3"/>
    </row>
    <row r="107" spans="1:14" s="1" customFormat="1" ht="12.75">
      <c r="A107" s="70" t="s">
        <v>113</v>
      </c>
      <c r="B107" s="3" t="s">
        <v>75</v>
      </c>
      <c r="C107" s="2"/>
      <c r="D107" s="4">
        <v>5</v>
      </c>
      <c r="E107" s="2"/>
      <c r="F107" s="2">
        <v>1</v>
      </c>
      <c r="G107" s="2">
        <v>8</v>
      </c>
      <c r="H107" s="2">
        <v>0</v>
      </c>
      <c r="I107" s="2">
        <v>8</v>
      </c>
      <c r="J107" s="2">
        <v>0</v>
      </c>
      <c r="K107" s="2">
        <v>0</v>
      </c>
      <c r="L107" s="2">
        <v>0</v>
      </c>
      <c r="M107" s="2">
        <v>0</v>
      </c>
      <c r="N107" s="27" t="s">
        <v>149</v>
      </c>
    </row>
    <row r="108" spans="1:14" s="1" customFormat="1" ht="12.75">
      <c r="A108" s="70" t="s">
        <v>114</v>
      </c>
      <c r="B108" s="3" t="s">
        <v>71</v>
      </c>
      <c r="C108" s="2"/>
      <c r="D108" s="2">
        <v>5</v>
      </c>
      <c r="E108" s="2"/>
      <c r="F108" s="2"/>
      <c r="G108" s="2">
        <v>8</v>
      </c>
      <c r="H108" s="5">
        <v>8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27" t="s">
        <v>149</v>
      </c>
    </row>
    <row r="109" spans="1:14" s="1" customFormat="1" ht="12.75">
      <c r="A109" s="70" t="s">
        <v>116</v>
      </c>
      <c r="B109" s="3" t="s">
        <v>72</v>
      </c>
      <c r="C109" s="17">
        <v>5</v>
      </c>
      <c r="D109" s="4">
        <v>5</v>
      </c>
      <c r="E109" s="2"/>
      <c r="F109" s="2">
        <v>1</v>
      </c>
      <c r="G109" s="2">
        <v>14</v>
      </c>
      <c r="H109" s="2">
        <v>8</v>
      </c>
      <c r="I109" s="2">
        <v>6</v>
      </c>
      <c r="J109" s="2">
        <v>0</v>
      </c>
      <c r="K109" s="2">
        <v>0</v>
      </c>
      <c r="L109" s="2">
        <v>0</v>
      </c>
      <c r="M109" s="2">
        <v>0</v>
      </c>
      <c r="N109" s="27" t="s">
        <v>148</v>
      </c>
    </row>
    <row r="110" spans="1:14" ht="12.75">
      <c r="A110" s="70" t="s">
        <v>117</v>
      </c>
      <c r="B110" s="6" t="s">
        <v>61</v>
      </c>
      <c r="C110" s="7">
        <v>5</v>
      </c>
      <c r="D110" s="8">
        <v>5</v>
      </c>
      <c r="E110" s="7"/>
      <c r="F110" s="7"/>
      <c r="G110" s="7">
        <v>14</v>
      </c>
      <c r="H110" s="5">
        <v>8</v>
      </c>
      <c r="I110" s="5">
        <v>6</v>
      </c>
      <c r="J110" s="5">
        <v>0</v>
      </c>
      <c r="K110" s="5">
        <v>0</v>
      </c>
      <c r="L110" s="5">
        <v>0</v>
      </c>
      <c r="M110" s="5">
        <v>0</v>
      </c>
      <c r="N110" s="27" t="s">
        <v>148</v>
      </c>
    </row>
    <row r="111" spans="1:14" s="1" customFormat="1" ht="12.75">
      <c r="A111" s="70" t="s">
        <v>118</v>
      </c>
      <c r="B111" s="3" t="s">
        <v>65</v>
      </c>
      <c r="C111" s="2">
        <v>6</v>
      </c>
      <c r="D111" s="2">
        <v>6</v>
      </c>
      <c r="E111" s="2"/>
      <c r="F111" s="2">
        <v>1</v>
      </c>
      <c r="G111" s="2">
        <v>14</v>
      </c>
      <c r="H111" s="2">
        <v>0</v>
      </c>
      <c r="I111" s="2">
        <v>0</v>
      </c>
      <c r="J111" s="2">
        <v>0</v>
      </c>
      <c r="K111" s="2">
        <v>8</v>
      </c>
      <c r="L111" s="2">
        <v>6</v>
      </c>
      <c r="M111" s="2">
        <v>0</v>
      </c>
      <c r="N111" s="27" t="s">
        <v>147</v>
      </c>
    </row>
    <row r="112" spans="1:14" s="1" customFormat="1" ht="12.75">
      <c r="A112" s="70" t="s">
        <v>119</v>
      </c>
      <c r="B112" s="3" t="s">
        <v>37</v>
      </c>
      <c r="C112" s="2">
        <v>6</v>
      </c>
      <c r="D112" s="2">
        <v>6</v>
      </c>
      <c r="E112" s="2"/>
      <c r="F112" s="2"/>
      <c r="G112" s="2">
        <v>14</v>
      </c>
      <c r="H112" s="2">
        <v>0</v>
      </c>
      <c r="I112" s="2">
        <v>0</v>
      </c>
      <c r="J112" s="2">
        <v>0</v>
      </c>
      <c r="K112" s="2">
        <v>8</v>
      </c>
      <c r="L112" s="2">
        <v>6</v>
      </c>
      <c r="M112" s="2">
        <v>0</v>
      </c>
      <c r="N112" s="87" t="s">
        <v>147</v>
      </c>
    </row>
    <row r="113" spans="1:14" s="1" customFormat="1" ht="12.75">
      <c r="A113" s="70" t="s">
        <v>120</v>
      </c>
      <c r="B113" s="3" t="s">
        <v>66</v>
      </c>
      <c r="C113" s="4"/>
      <c r="D113" s="4">
        <v>6</v>
      </c>
      <c r="E113" s="4"/>
      <c r="F113" s="2">
        <v>1</v>
      </c>
      <c r="G113" s="4">
        <v>9</v>
      </c>
      <c r="H113" s="2">
        <v>0</v>
      </c>
      <c r="I113" s="2">
        <v>0</v>
      </c>
      <c r="J113" s="2">
        <v>0</v>
      </c>
      <c r="K113" s="2">
        <v>9</v>
      </c>
      <c r="L113" s="2">
        <v>0</v>
      </c>
      <c r="M113" s="2">
        <v>0</v>
      </c>
      <c r="N113" s="27" t="s">
        <v>150</v>
      </c>
    </row>
    <row r="114" spans="1:14" s="1" customFormat="1" ht="12.75">
      <c r="A114" s="70" t="s">
        <v>121</v>
      </c>
      <c r="B114" s="3" t="s">
        <v>115</v>
      </c>
      <c r="C114" s="2"/>
      <c r="D114" s="2">
        <v>6</v>
      </c>
      <c r="E114" s="2"/>
      <c r="F114" s="2"/>
      <c r="G114" s="2">
        <v>9</v>
      </c>
      <c r="H114" s="5">
        <v>0</v>
      </c>
      <c r="I114" s="5">
        <v>0</v>
      </c>
      <c r="J114" s="5">
        <v>0</v>
      </c>
      <c r="K114" s="5">
        <v>9</v>
      </c>
      <c r="L114" s="5">
        <v>0</v>
      </c>
      <c r="M114" s="5">
        <v>0</v>
      </c>
      <c r="N114" s="27" t="s">
        <v>151</v>
      </c>
    </row>
    <row r="116" spans="1:14" s="1" customFormat="1" ht="12.75">
      <c r="A116" s="3"/>
      <c r="B116" s="43" t="s">
        <v>82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</row>
    <row r="117" spans="1:14" s="1" customFormat="1" ht="12.75">
      <c r="A117" s="90">
        <v>15</v>
      </c>
      <c r="B117" s="90" t="s">
        <v>189</v>
      </c>
      <c r="C117" s="92">
        <v>5</v>
      </c>
      <c r="D117" s="92">
        <v>5</v>
      </c>
      <c r="E117" s="92"/>
      <c r="F117" s="92">
        <v>3</v>
      </c>
      <c r="G117" s="92">
        <v>24</v>
      </c>
      <c r="H117" s="92">
        <v>10</v>
      </c>
      <c r="I117" s="92">
        <v>14</v>
      </c>
      <c r="J117" s="92">
        <v>0</v>
      </c>
      <c r="K117" s="92">
        <v>0</v>
      </c>
      <c r="L117" s="92">
        <v>0</v>
      </c>
      <c r="M117" s="92">
        <v>0</v>
      </c>
      <c r="N117" s="3"/>
    </row>
    <row r="118" spans="1:14" s="1" customFormat="1" ht="12.75">
      <c r="A118" s="90">
        <v>16</v>
      </c>
      <c r="B118" s="90" t="s">
        <v>190</v>
      </c>
      <c r="C118" s="92">
        <v>5</v>
      </c>
      <c r="D118" s="92">
        <v>5</v>
      </c>
      <c r="E118" s="92"/>
      <c r="F118" s="92">
        <v>3</v>
      </c>
      <c r="G118" s="92">
        <v>22</v>
      </c>
      <c r="H118" s="92">
        <v>10</v>
      </c>
      <c r="I118" s="92">
        <v>12</v>
      </c>
      <c r="J118" s="92">
        <v>0</v>
      </c>
      <c r="K118" s="92">
        <v>0</v>
      </c>
      <c r="L118" s="92">
        <v>0</v>
      </c>
      <c r="M118" s="92">
        <v>0</v>
      </c>
      <c r="N118" s="3"/>
    </row>
    <row r="119" spans="1:14" s="1" customFormat="1" ht="12.75">
      <c r="A119" s="90">
        <v>17</v>
      </c>
      <c r="B119" s="90" t="s">
        <v>191</v>
      </c>
      <c r="C119" s="92"/>
      <c r="D119" s="92">
        <v>5</v>
      </c>
      <c r="E119" s="92"/>
      <c r="F119" s="92">
        <v>3</v>
      </c>
      <c r="G119" s="92">
        <v>20</v>
      </c>
      <c r="H119" s="92">
        <v>10</v>
      </c>
      <c r="I119" s="92">
        <v>10</v>
      </c>
      <c r="J119" s="92">
        <v>0</v>
      </c>
      <c r="K119" s="92">
        <v>0</v>
      </c>
      <c r="L119" s="92">
        <v>0</v>
      </c>
      <c r="M119" s="92">
        <v>0</v>
      </c>
      <c r="N119" s="3"/>
    </row>
    <row r="120" spans="1:14" s="1" customFormat="1" ht="12.75">
      <c r="A120" s="90">
        <v>18</v>
      </c>
      <c r="B120" s="90" t="s">
        <v>194</v>
      </c>
      <c r="C120" s="92"/>
      <c r="D120" s="92">
        <v>6</v>
      </c>
      <c r="E120" s="92"/>
      <c r="F120" s="92">
        <v>3</v>
      </c>
      <c r="G120" s="92">
        <v>16</v>
      </c>
      <c r="H120" s="92">
        <v>0</v>
      </c>
      <c r="I120" s="92">
        <v>0</v>
      </c>
      <c r="J120" s="92">
        <v>0</v>
      </c>
      <c r="K120" s="92">
        <v>8</v>
      </c>
      <c r="L120" s="92">
        <v>8</v>
      </c>
      <c r="M120" s="92">
        <v>0</v>
      </c>
      <c r="N120" s="3"/>
    </row>
    <row r="121" spans="1:14" s="1" customFormat="1" ht="12.75">
      <c r="A121" s="90">
        <v>19</v>
      </c>
      <c r="B121" s="90" t="s">
        <v>192</v>
      </c>
      <c r="C121" s="92"/>
      <c r="D121" s="92">
        <v>6</v>
      </c>
      <c r="E121" s="92"/>
      <c r="F121" s="92">
        <v>2</v>
      </c>
      <c r="G121" s="92">
        <v>10</v>
      </c>
      <c r="H121" s="92">
        <v>0</v>
      </c>
      <c r="I121" s="92">
        <v>0</v>
      </c>
      <c r="J121" s="92">
        <v>0</v>
      </c>
      <c r="K121" s="92">
        <v>6</v>
      </c>
      <c r="L121" s="92">
        <v>4</v>
      </c>
      <c r="M121" s="92">
        <v>0</v>
      </c>
      <c r="N121" s="3"/>
    </row>
    <row r="122" spans="1:14" s="1" customFormat="1" ht="12.75">
      <c r="A122" s="90">
        <v>20</v>
      </c>
      <c r="B122" s="90" t="s">
        <v>193</v>
      </c>
      <c r="C122" s="92"/>
      <c r="D122" s="92">
        <v>6</v>
      </c>
      <c r="E122" s="92"/>
      <c r="F122" s="92">
        <v>3</v>
      </c>
      <c r="G122" s="92">
        <v>12</v>
      </c>
      <c r="H122" s="92">
        <v>0</v>
      </c>
      <c r="I122" s="92">
        <v>0</v>
      </c>
      <c r="J122" s="92">
        <v>0</v>
      </c>
      <c r="K122" s="92">
        <v>6</v>
      </c>
      <c r="L122" s="92">
        <v>6</v>
      </c>
      <c r="M122" s="92">
        <v>0</v>
      </c>
      <c r="N122" s="3"/>
    </row>
    <row r="123" spans="1:14" s="13" customFormat="1" ht="12.75">
      <c r="A123" s="11"/>
      <c r="B123" s="11" t="s">
        <v>123</v>
      </c>
      <c r="C123" s="12">
        <v>4</v>
      </c>
      <c r="D123" s="11"/>
      <c r="E123" s="11"/>
      <c r="F123" s="12">
        <f>SUM(F97:F122)</f>
        <v>60</v>
      </c>
      <c r="G123" s="12">
        <f aca="true" t="shared" si="13" ref="G123:M123">SUM(G97:G122)-G108-G110-G112-G114</f>
        <v>403</v>
      </c>
      <c r="H123" s="12">
        <f t="shared" si="13"/>
        <v>99</v>
      </c>
      <c r="I123" s="12">
        <f t="shared" si="13"/>
        <v>116</v>
      </c>
      <c r="J123" s="12">
        <f t="shared" si="13"/>
        <v>12</v>
      </c>
      <c r="K123" s="12">
        <f t="shared" si="13"/>
        <v>77</v>
      </c>
      <c r="L123" s="12">
        <f t="shared" si="13"/>
        <v>66</v>
      </c>
      <c r="M123" s="12">
        <f t="shared" si="13"/>
        <v>33</v>
      </c>
      <c r="N123" s="11"/>
    </row>
    <row r="124" spans="2:14" s="15" customFormat="1" ht="12.75">
      <c r="B124" s="15" t="s">
        <v>126</v>
      </c>
      <c r="C124" s="86"/>
      <c r="H124" s="100">
        <f>SUM(H123:J123)</f>
        <v>227</v>
      </c>
      <c r="I124" s="100"/>
      <c r="J124" s="100"/>
      <c r="K124" s="100">
        <f>SUM(K123:M123)</f>
        <v>176</v>
      </c>
      <c r="L124" s="100"/>
      <c r="M124" s="100"/>
      <c r="N124" s="14"/>
    </row>
    <row r="125" spans="1:14" s="13" customFormat="1" ht="12.75">
      <c r="A125" s="11"/>
      <c r="B125" s="11" t="s">
        <v>124</v>
      </c>
      <c r="C125" s="12">
        <v>4</v>
      </c>
      <c r="D125" s="11"/>
      <c r="E125" s="11"/>
      <c r="F125" s="12">
        <f>SUM(F97:F122)</f>
        <v>60</v>
      </c>
      <c r="G125" s="12">
        <f aca="true" t="shared" si="14" ref="G125:M125">SUM(G97:G122)-G107-G109-G111-G113</f>
        <v>403</v>
      </c>
      <c r="H125" s="12">
        <f t="shared" si="14"/>
        <v>107</v>
      </c>
      <c r="I125" s="12">
        <f t="shared" si="14"/>
        <v>108</v>
      </c>
      <c r="J125" s="12">
        <f t="shared" si="14"/>
        <v>12</v>
      </c>
      <c r="K125" s="12">
        <f t="shared" si="14"/>
        <v>77</v>
      </c>
      <c r="L125" s="12">
        <f t="shared" si="14"/>
        <v>66</v>
      </c>
      <c r="M125" s="12">
        <f t="shared" si="14"/>
        <v>33</v>
      </c>
      <c r="N125" s="11"/>
    </row>
    <row r="126" spans="2:14" s="15" customFormat="1" ht="12.75">
      <c r="B126" s="15" t="s">
        <v>127</v>
      </c>
      <c r="H126" s="100">
        <f>SUM(H125:J125)</f>
        <v>227</v>
      </c>
      <c r="I126" s="100"/>
      <c r="J126" s="100"/>
      <c r="K126" s="100">
        <f>SUM(K125:M125)</f>
        <v>176</v>
      </c>
      <c r="L126" s="100"/>
      <c r="M126" s="100"/>
      <c r="N126" s="14"/>
    </row>
    <row r="128" spans="1:14" ht="12.75">
      <c r="A128" s="1"/>
      <c r="B128" s="60" t="s">
        <v>67</v>
      </c>
      <c r="C128" s="19"/>
      <c r="D128" s="19"/>
      <c r="E128" s="19"/>
      <c r="F128" s="60">
        <f>SUM(F97:F122)</f>
        <v>60</v>
      </c>
      <c r="G128" s="61" t="s">
        <v>101</v>
      </c>
      <c r="H128" s="61" t="s">
        <v>102</v>
      </c>
      <c r="I128" s="59"/>
      <c r="J128" s="59"/>
      <c r="K128" s="59"/>
      <c r="L128" s="59"/>
      <c r="M128" s="10"/>
      <c r="N128" s="9"/>
    </row>
    <row r="129" spans="1:14" ht="12.75">
      <c r="A129" s="1"/>
      <c r="B129" s="62" t="s">
        <v>110</v>
      </c>
      <c r="C129" s="19"/>
      <c r="D129" s="19"/>
      <c r="E129" s="19"/>
      <c r="F129" s="63">
        <f>SUM(F97:F114)</f>
        <v>43</v>
      </c>
      <c r="G129" s="61">
        <f>+SUM(F97:F99)+SUM(F104:F110)</f>
        <v>19</v>
      </c>
      <c r="H129" s="61">
        <f>F129-G129</f>
        <v>24</v>
      </c>
      <c r="I129" s="59"/>
      <c r="J129" s="59"/>
      <c r="K129" s="59"/>
      <c r="L129" s="59"/>
      <c r="M129" s="10"/>
      <c r="N129" s="9"/>
    </row>
    <row r="130" spans="1:14" ht="12.75">
      <c r="A130" s="1"/>
      <c r="B130" s="62" t="s">
        <v>111</v>
      </c>
      <c r="C130" s="19"/>
      <c r="D130" s="19"/>
      <c r="E130" s="19"/>
      <c r="F130" s="63">
        <f>SUM(F117:F122)</f>
        <v>17</v>
      </c>
      <c r="G130" s="61">
        <f>+SUM(F117:F119)</f>
        <v>9</v>
      </c>
      <c r="H130" s="61">
        <f>F130-G130</f>
        <v>8</v>
      </c>
      <c r="I130" s="59"/>
      <c r="J130" s="59"/>
      <c r="K130" s="59"/>
      <c r="L130" s="59"/>
      <c r="M130" s="10"/>
      <c r="N130" s="9"/>
    </row>
    <row r="131" spans="1:14" ht="12.75">
      <c r="A131" s="1"/>
      <c r="B131" s="1"/>
      <c r="C131" s="19"/>
      <c r="D131" s="19"/>
      <c r="E131" s="19"/>
      <c r="F131" s="13"/>
      <c r="G131" s="60">
        <f>SUM(G129:G130)</f>
        <v>28</v>
      </c>
      <c r="H131" s="60">
        <f>SUM(H129:H130)</f>
        <v>32</v>
      </c>
      <c r="I131" s="59"/>
      <c r="J131" s="59"/>
      <c r="K131" s="59"/>
      <c r="L131" s="59"/>
      <c r="M131" s="10"/>
      <c r="N131" s="9"/>
    </row>
    <row r="132" spans="2:5" ht="12.75">
      <c r="B132" s="101" t="s">
        <v>76</v>
      </c>
      <c r="C132" s="102"/>
      <c r="D132" s="102"/>
      <c r="E132" s="102"/>
    </row>
    <row r="133" spans="2:13" s="25" customFormat="1" ht="12.75">
      <c r="B133" s="25" t="s">
        <v>78</v>
      </c>
      <c r="F133" s="51">
        <f>SUM(F97:F102)</f>
        <v>24</v>
      </c>
      <c r="G133" s="25">
        <f>SUM(G97:G102)</f>
        <v>190</v>
      </c>
      <c r="H133" s="25">
        <f aca="true" t="shared" si="15" ref="H133:M133">SUM(H97:H102)</f>
        <v>45</v>
      </c>
      <c r="I133" s="25">
        <f t="shared" si="15"/>
        <v>45</v>
      </c>
      <c r="J133" s="25">
        <f t="shared" si="15"/>
        <v>0</v>
      </c>
      <c r="K133" s="25">
        <f t="shared" si="15"/>
        <v>40</v>
      </c>
      <c r="L133" s="25">
        <f t="shared" si="15"/>
        <v>27</v>
      </c>
      <c r="M133" s="25">
        <f t="shared" si="15"/>
        <v>33</v>
      </c>
    </row>
    <row r="137" spans="2:5" ht="12.75">
      <c r="B137" t="s">
        <v>76</v>
      </c>
      <c r="D137" t="s">
        <v>89</v>
      </c>
      <c r="E137" t="s">
        <v>90</v>
      </c>
    </row>
    <row r="138" spans="2:13" s="39" customFormat="1" ht="12.75">
      <c r="B138" s="39" t="s">
        <v>77</v>
      </c>
      <c r="D138" s="39">
        <v>300</v>
      </c>
      <c r="E138" s="39">
        <v>36</v>
      </c>
      <c r="F138" s="39">
        <f aca="true" t="shared" si="16" ref="F138:M138">+F29+F81</f>
        <v>54</v>
      </c>
      <c r="G138" s="39">
        <f t="shared" si="16"/>
        <v>304</v>
      </c>
      <c r="H138" s="39">
        <f t="shared" si="16"/>
        <v>105</v>
      </c>
      <c r="I138" s="39">
        <f t="shared" si="16"/>
        <v>120</v>
      </c>
      <c r="J138" s="39">
        <f t="shared" si="16"/>
        <v>15</v>
      </c>
      <c r="K138" s="39">
        <f t="shared" si="16"/>
        <v>49</v>
      </c>
      <c r="L138" s="39">
        <f t="shared" si="16"/>
        <v>15</v>
      </c>
      <c r="M138" s="39">
        <f t="shared" si="16"/>
        <v>0</v>
      </c>
    </row>
    <row r="139" spans="2:13" s="25" customFormat="1" ht="12.75">
      <c r="B139" s="25" t="s">
        <v>78</v>
      </c>
      <c r="D139" s="25">
        <v>300</v>
      </c>
      <c r="E139" s="25">
        <v>36</v>
      </c>
      <c r="F139" s="25">
        <f aca="true" t="shared" si="17" ref="F139:M139">+F30+F82+F133</f>
        <v>41</v>
      </c>
      <c r="G139" s="25">
        <f t="shared" si="17"/>
        <v>300</v>
      </c>
      <c r="H139" s="25">
        <f t="shared" si="17"/>
        <v>60</v>
      </c>
      <c r="I139" s="25">
        <f t="shared" si="17"/>
        <v>60</v>
      </c>
      <c r="J139" s="25">
        <f t="shared" si="17"/>
        <v>0</v>
      </c>
      <c r="K139" s="25">
        <f t="shared" si="17"/>
        <v>80</v>
      </c>
      <c r="L139" s="25">
        <f t="shared" si="17"/>
        <v>47</v>
      </c>
      <c r="M139" s="25">
        <f t="shared" si="17"/>
        <v>53</v>
      </c>
    </row>
    <row r="140" spans="2:13" s="40" customFormat="1" ht="12.75">
      <c r="B140" s="40" t="s">
        <v>79</v>
      </c>
      <c r="D140" s="40">
        <v>60</v>
      </c>
      <c r="E140" s="40">
        <v>3</v>
      </c>
      <c r="F140" s="40">
        <f>+F31</f>
        <v>6</v>
      </c>
      <c r="G140" s="40">
        <f>+SUM(G31:G31)</f>
        <v>60</v>
      </c>
      <c r="H140" s="40">
        <f aca="true" t="shared" si="18" ref="H140:M140">+SUM(H31:H31)</f>
        <v>30</v>
      </c>
      <c r="I140" s="40">
        <f t="shared" si="18"/>
        <v>0</v>
      </c>
      <c r="J140" s="40">
        <f t="shared" si="18"/>
        <v>0</v>
      </c>
      <c r="K140" s="40">
        <f t="shared" si="18"/>
        <v>30</v>
      </c>
      <c r="L140" s="40">
        <f t="shared" si="18"/>
        <v>0</v>
      </c>
      <c r="M140" s="40">
        <f t="shared" si="18"/>
        <v>0</v>
      </c>
    </row>
    <row r="141" spans="2:13" s="40" customFormat="1" ht="12.75">
      <c r="B141" s="40" t="s">
        <v>23</v>
      </c>
      <c r="D141" s="40">
        <v>30</v>
      </c>
      <c r="E141" s="40">
        <v>2</v>
      </c>
      <c r="F141" s="40">
        <f>+F32</f>
        <v>2</v>
      </c>
      <c r="G141" s="40">
        <f>SUM(G32:G32)</f>
        <v>30</v>
      </c>
      <c r="H141" s="40">
        <f aca="true" t="shared" si="19" ref="H141:M141">SUM(H32:H32)</f>
        <v>0</v>
      </c>
      <c r="I141" s="40">
        <f t="shared" si="19"/>
        <v>0</v>
      </c>
      <c r="J141" s="40">
        <f t="shared" si="19"/>
        <v>30</v>
      </c>
      <c r="K141" s="40">
        <f t="shared" si="19"/>
        <v>0</v>
      </c>
      <c r="L141" s="40">
        <f t="shared" si="19"/>
        <v>0</v>
      </c>
      <c r="M141" s="40">
        <f t="shared" si="19"/>
        <v>0</v>
      </c>
    </row>
    <row r="142" spans="2:13" s="40" customFormat="1" ht="12.75">
      <c r="B142" s="40" t="s">
        <v>32</v>
      </c>
      <c r="D142" s="40">
        <v>0</v>
      </c>
      <c r="E142" s="40">
        <v>0</v>
      </c>
      <c r="F142" s="40">
        <f>+F83</f>
        <v>1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</row>
    <row r="143" spans="1:13" ht="12.75">
      <c r="A143" s="50"/>
      <c r="B143" s="50" t="s">
        <v>88</v>
      </c>
      <c r="C143" s="50"/>
      <c r="D143" s="50">
        <v>120</v>
      </c>
      <c r="E143" s="50">
        <v>5</v>
      </c>
      <c r="F143" s="50">
        <f aca="true" t="shared" si="20" ref="F143:M143">+F33+F84</f>
        <v>5</v>
      </c>
      <c r="G143" s="50">
        <f t="shared" si="20"/>
        <v>90</v>
      </c>
      <c r="H143" s="50">
        <f t="shared" si="20"/>
        <v>0</v>
      </c>
      <c r="I143" s="50">
        <f t="shared" si="20"/>
        <v>45</v>
      </c>
      <c r="J143" s="50">
        <f t="shared" si="20"/>
        <v>0</v>
      </c>
      <c r="K143" s="50">
        <f t="shared" si="20"/>
        <v>0</v>
      </c>
      <c r="L143" s="50">
        <f t="shared" si="20"/>
        <v>45</v>
      </c>
      <c r="M143" s="50">
        <f t="shared" si="20"/>
        <v>0</v>
      </c>
    </row>
    <row r="144" spans="1:13" ht="12.75">
      <c r="A144" s="53"/>
      <c r="B144" s="54" t="s">
        <v>80</v>
      </c>
      <c r="C144" s="53"/>
      <c r="D144" s="53">
        <f>SUM(D138:D143)</f>
        <v>810</v>
      </c>
      <c r="E144" s="53">
        <f>SUM(E138:E143)</f>
        <v>82</v>
      </c>
      <c r="F144" s="53">
        <f>SUM(F138:F143)</f>
        <v>109</v>
      </c>
      <c r="G144" s="53">
        <f>+SUM(G138:G143)</f>
        <v>784</v>
      </c>
      <c r="H144" s="53">
        <f aca="true" t="shared" si="21" ref="H144:M144">+SUM(H138:H143)</f>
        <v>195</v>
      </c>
      <c r="I144" s="53">
        <f t="shared" si="21"/>
        <v>225</v>
      </c>
      <c r="J144" s="15">
        <f t="shared" si="21"/>
        <v>45</v>
      </c>
      <c r="K144" s="15">
        <f t="shared" si="21"/>
        <v>159</v>
      </c>
      <c r="L144" s="15">
        <f t="shared" si="21"/>
        <v>107</v>
      </c>
      <c r="M144" s="15">
        <f t="shared" si="21"/>
        <v>53</v>
      </c>
    </row>
    <row r="145" ht="12.75">
      <c r="B145" s="45"/>
    </row>
    <row r="146" spans="2:8" ht="12.75">
      <c r="B146" s="89" t="s">
        <v>137</v>
      </c>
      <c r="C146" s="20"/>
      <c r="D146" s="20"/>
      <c r="E146" s="20"/>
      <c r="F146" s="20"/>
      <c r="G146" s="20"/>
      <c r="H146" s="20"/>
    </row>
    <row r="147" spans="2:8" ht="12.75">
      <c r="B147" s="20"/>
      <c r="C147" s="72" t="s">
        <v>80</v>
      </c>
      <c r="D147" s="72" t="s">
        <v>45</v>
      </c>
      <c r="E147" s="72" t="s">
        <v>110</v>
      </c>
      <c r="F147" s="72" t="s">
        <v>45</v>
      </c>
      <c r="G147" s="72" t="s">
        <v>111</v>
      </c>
      <c r="H147" s="72" t="s">
        <v>45</v>
      </c>
    </row>
    <row r="148" spans="2:8" ht="12.75">
      <c r="B148" s="72" t="s">
        <v>83</v>
      </c>
      <c r="C148" s="20">
        <f>+E148+G148</f>
        <v>557</v>
      </c>
      <c r="D148" s="83">
        <f>+C148/C$151</f>
        <v>0.46416666666666667</v>
      </c>
      <c r="E148" s="20">
        <f>SUM(H$12:H$22)+SUM(K$12:K$22)+SUM(H$48:H$59)+SUM(K$48:K$59)+SUM(H$97:H$107)+SUM(K$97:K$107)+H$61+K$61+H$109+H$111+H$113+K$109+K$111+K$113</f>
        <v>453</v>
      </c>
      <c r="F148" s="83">
        <f>+E148/E$151</f>
        <v>0.4575757575757576</v>
      </c>
      <c r="G148" s="84">
        <f>+SUM(H$65:H$70)+SUM(K$65:K$70)+SUM(H$117:H$122)+SUM(K$117:K$122)</f>
        <v>104</v>
      </c>
      <c r="H148" s="83">
        <f>+G148/G$151</f>
        <v>0.49523809523809526</v>
      </c>
    </row>
    <row r="149" spans="2:8" ht="12.75">
      <c r="B149" s="72" t="s">
        <v>84</v>
      </c>
      <c r="C149" s="20">
        <f>+E149+G149</f>
        <v>533</v>
      </c>
      <c r="D149" s="83">
        <f>+C149/C$151</f>
        <v>0.44416666666666665</v>
      </c>
      <c r="E149" s="84">
        <f>SUM(I$12:I$22)+SUM(L$12:L$22)+SUM(I$48:I$59)+SUM(L$48:L$59)+SUM(I$97:I$107)+SUM(L$97:L$107)+I$61+L$61+I$109+I$111+I$113+L$109+L$111+L$113</f>
        <v>427</v>
      </c>
      <c r="F149" s="83">
        <f>+E149/E$151</f>
        <v>0.4313131313131313</v>
      </c>
      <c r="G149" s="84">
        <f>+SUM(I$65:I$70)+SUM(L$65:L$70)+SUM(I$117:I$122)+SUM(L$117:L$122)</f>
        <v>106</v>
      </c>
      <c r="H149" s="83">
        <f>+G149/G$151</f>
        <v>0.5047619047619047</v>
      </c>
    </row>
    <row r="150" spans="2:8" ht="12.75">
      <c r="B150" s="72" t="s">
        <v>85</v>
      </c>
      <c r="C150" s="20">
        <f>+E150+G150</f>
        <v>110</v>
      </c>
      <c r="D150" s="83">
        <f>+C150/C$151</f>
        <v>0.09166666666666666</v>
      </c>
      <c r="E150" s="84">
        <f>SUM(J$12:J$22)+SUM(M$12:M$22)+SUM(J$48:J$59)+SUM(M$48:M$59)+SUM(J$97:J$107)+SUM(M$97:M$107)+J$61+M$61+J$109+J$111+J$113+M$109+M$111+M$113</f>
        <v>110</v>
      </c>
      <c r="F150" s="83">
        <f>+E150/E$151</f>
        <v>0.1111111111111111</v>
      </c>
      <c r="G150" s="84">
        <f>+SUM(J$65:J$70)+SUM(M$65:M$70)+SUM(J$117:J$122)+SUM(M$117:M$122)</f>
        <v>0</v>
      </c>
      <c r="H150" s="83">
        <f>+G150/G$151</f>
        <v>0</v>
      </c>
    </row>
    <row r="151" spans="2:8" ht="12.75">
      <c r="B151" s="72" t="s">
        <v>80</v>
      </c>
      <c r="C151" s="20">
        <f>+E151+G151</f>
        <v>1200</v>
      </c>
      <c r="D151" s="83">
        <f>+C151/C$151</f>
        <v>1</v>
      </c>
      <c r="E151" s="20">
        <f>SUM(E148:E150)</f>
        <v>990</v>
      </c>
      <c r="F151" s="83">
        <f>+E151/E$151</f>
        <v>1</v>
      </c>
      <c r="G151" s="20">
        <f>SUM(G148:G150)</f>
        <v>210</v>
      </c>
      <c r="H151" s="83">
        <f>+G151/G$151</f>
        <v>1</v>
      </c>
    </row>
    <row r="152" spans="2:8" ht="12.75">
      <c r="B152" s="20"/>
      <c r="C152" s="20"/>
      <c r="D152" s="20"/>
      <c r="E152" s="20"/>
      <c r="F152" s="20"/>
      <c r="G152" s="20"/>
      <c r="H152" s="20"/>
    </row>
    <row r="153" spans="2:8" ht="12.75">
      <c r="B153" s="89" t="s">
        <v>138</v>
      </c>
      <c r="C153" s="20"/>
      <c r="D153" s="20"/>
      <c r="E153" s="20"/>
      <c r="F153" s="20"/>
      <c r="G153" s="20"/>
      <c r="H153" s="20"/>
    </row>
    <row r="154" spans="2:8" ht="12.75">
      <c r="B154" s="20"/>
      <c r="C154" s="72" t="s">
        <v>80</v>
      </c>
      <c r="D154" s="72" t="s">
        <v>45</v>
      </c>
      <c r="E154" s="72" t="s">
        <v>110</v>
      </c>
      <c r="F154" s="72" t="s">
        <v>45</v>
      </c>
      <c r="G154" s="72" t="s">
        <v>111</v>
      </c>
      <c r="H154" s="72" t="s">
        <v>45</v>
      </c>
    </row>
    <row r="155" spans="2:8" ht="12.75">
      <c r="B155" s="72" t="s">
        <v>83</v>
      </c>
      <c r="C155" s="20">
        <f>+E155+G155</f>
        <v>565</v>
      </c>
      <c r="D155" s="83">
        <f>+C155/C$151</f>
        <v>0.4708333333333333</v>
      </c>
      <c r="E155" s="84">
        <f>SUM(H$12:H$22)+SUM(K$12:K$22)+SUM(H$48:H$59)+SUM(K$48:K$59)+SUM(H$97:H$106)+SUM(K$97:K$106)+H$61+K$61+H$108+H$110+H$112+H$114++K$108+K$110+K$112+K$114</f>
        <v>461</v>
      </c>
      <c r="F155" s="83">
        <f>+E155/E$151</f>
        <v>0.46565656565656566</v>
      </c>
      <c r="G155" s="84">
        <f>+SUM(H$65:H$70)+SUM(K$65:K$70)+SUM(H$117:H$122)+SUM(K$117:K$122)</f>
        <v>104</v>
      </c>
      <c r="H155" s="83">
        <f>+G155/G$151</f>
        <v>0.49523809523809526</v>
      </c>
    </row>
    <row r="156" spans="2:8" ht="12.75">
      <c r="B156" s="72" t="s">
        <v>84</v>
      </c>
      <c r="C156" s="20">
        <f>+E156+G156</f>
        <v>525</v>
      </c>
      <c r="D156" s="83">
        <f>+C156/C$151</f>
        <v>0.4375</v>
      </c>
      <c r="E156" s="84">
        <f>SUM(I$12:I$22)+SUM(L$12:L$22)+SUM(I$48:I$59)+SUM(L$48:L$59)+SUM(I$97:I$106)+SUM(L$97:L$106)+I$61+L$61+I$108+I$110+I$112+I$114++L$108+L$110+L$112+L$114</f>
        <v>419</v>
      </c>
      <c r="F156" s="83">
        <f>+E156/E$151</f>
        <v>0.42323232323232324</v>
      </c>
      <c r="G156" s="84">
        <f>+SUM(I$65:I$70)+SUM(L$65:L$70)+SUM(I$117:I$122)+SUM(L$117:L$122)</f>
        <v>106</v>
      </c>
      <c r="H156" s="83">
        <f>+G156/G$151</f>
        <v>0.5047619047619047</v>
      </c>
    </row>
    <row r="157" spans="2:8" ht="12.75">
      <c r="B157" s="72" t="s">
        <v>85</v>
      </c>
      <c r="C157" s="20">
        <f>+E157+G157</f>
        <v>110</v>
      </c>
      <c r="D157" s="83">
        <f>+C157/C$151</f>
        <v>0.09166666666666666</v>
      </c>
      <c r="E157" s="84">
        <f>SUM(J$12:J$22)+SUM(M$12:M$22)+SUM(J$48:J$59)+SUM(M$48:M$59)+SUM(J$97:J$106)+SUM(M$97:M$106)+J$61+M$61+J$108+J$110+J$112+J$114+M$108+M$110+M$112+M$114</f>
        <v>110</v>
      </c>
      <c r="F157" s="83">
        <f>+E157/E$151</f>
        <v>0.1111111111111111</v>
      </c>
      <c r="G157" s="84">
        <f>+SUM(J$65:J$70)+SUM(M$65:M$70)+SUM(J$117:J$122)+SUM(M$117:M$122)</f>
        <v>0</v>
      </c>
      <c r="H157" s="83">
        <f>+G157/G$151</f>
        <v>0</v>
      </c>
    </row>
    <row r="158" spans="2:8" ht="12.75">
      <c r="B158" s="72" t="s">
        <v>80</v>
      </c>
      <c r="C158" s="20">
        <f>+E158+G158</f>
        <v>1200</v>
      </c>
      <c r="D158" s="83">
        <f>+C158/C$151</f>
        <v>1</v>
      </c>
      <c r="E158" s="20">
        <f>SUM(E155:E157)</f>
        <v>990</v>
      </c>
      <c r="F158" s="83">
        <f>+E158/E$151</f>
        <v>1</v>
      </c>
      <c r="G158" s="20">
        <f>SUM(G155:G157)</f>
        <v>210</v>
      </c>
      <c r="H158" s="83">
        <f>+G158/G$151</f>
        <v>1</v>
      </c>
    </row>
    <row r="159" spans="2:8" ht="12.75">
      <c r="B159" s="20"/>
      <c r="C159" s="20"/>
      <c r="D159" s="20"/>
      <c r="E159" s="20"/>
      <c r="F159" s="20"/>
      <c r="G159" s="20"/>
      <c r="H159" s="20"/>
    </row>
    <row r="160" spans="2:8" ht="12.75">
      <c r="B160" s="89" t="s">
        <v>139</v>
      </c>
      <c r="C160" s="20"/>
      <c r="D160" s="20"/>
      <c r="E160" s="20"/>
      <c r="F160" s="20"/>
      <c r="G160" s="20"/>
      <c r="H160" s="20"/>
    </row>
    <row r="161" spans="2:8" ht="12.75">
      <c r="B161" s="20"/>
      <c r="C161" s="72" t="s">
        <v>80</v>
      </c>
      <c r="D161" s="72" t="s">
        <v>45</v>
      </c>
      <c r="E161" s="72" t="s">
        <v>110</v>
      </c>
      <c r="F161" s="72" t="s">
        <v>45</v>
      </c>
      <c r="G161" s="72" t="s">
        <v>111</v>
      </c>
      <c r="H161" s="72" t="s">
        <v>45</v>
      </c>
    </row>
    <row r="162" spans="2:8" ht="12.75">
      <c r="B162" s="72" t="s">
        <v>83</v>
      </c>
      <c r="C162" s="20">
        <f>+E162+G162</f>
        <v>551</v>
      </c>
      <c r="D162" s="83">
        <f>+C162/C$151</f>
        <v>0.45916666666666667</v>
      </c>
      <c r="E162" s="84">
        <f>SUM(H$12:H$22)+SUM(K$12:K$22)+SUM(H$48:H$58)+SUM(K$48:K$58)+SUM(H$97:H$107)+SUM(K$97:K$107)+H$60+H$62+K$60+K$62++H$109+H$111+H$113+K$109+K$111+K$113</f>
        <v>447</v>
      </c>
      <c r="F162" s="83">
        <f>+E162/E$151</f>
        <v>0.45151515151515154</v>
      </c>
      <c r="G162" s="84">
        <f>+SUM(H$65:H$70)+SUM(K$65:K$70)+SUM(H$117:H$122)+SUM(K$117:K$122)</f>
        <v>104</v>
      </c>
      <c r="H162" s="83">
        <f>+G162/G$151</f>
        <v>0.49523809523809526</v>
      </c>
    </row>
    <row r="163" spans="2:8" ht="12.75">
      <c r="B163" s="72" t="s">
        <v>84</v>
      </c>
      <c r="C163" s="20">
        <f>+E163+G163</f>
        <v>539</v>
      </c>
      <c r="D163" s="83">
        <f>+C163/C$151</f>
        <v>0.44916666666666666</v>
      </c>
      <c r="E163" s="84">
        <f>SUM(I$12:I$22)+SUM(L$12:L$22)+SUM(I$48:I$58)+SUM(L$48:L$58)+SUM(I$97:I$107)+SUM(L$97:L$107)+I$60+I$62+L$60+L$62+I$109+I$111+I$113+L$109+L$111+L$113</f>
        <v>433</v>
      </c>
      <c r="F163" s="83">
        <f>+E163/E$151</f>
        <v>0.43737373737373736</v>
      </c>
      <c r="G163" s="84">
        <f>+SUM(I$65:I$70)+SUM(L$65:L$70)+SUM(I$117:I$122)+SUM(L$117:L$122)</f>
        <v>106</v>
      </c>
      <c r="H163" s="83">
        <f>+G163/G$151</f>
        <v>0.5047619047619047</v>
      </c>
    </row>
    <row r="164" spans="2:8" ht="12.75">
      <c r="B164" s="72" t="s">
        <v>85</v>
      </c>
      <c r="C164" s="20">
        <f>+E164+G164</f>
        <v>110</v>
      </c>
      <c r="D164" s="83">
        <f>+C164/C$151</f>
        <v>0.09166666666666666</v>
      </c>
      <c r="E164" s="84">
        <f>SUM(J$12:J$22)+SUM(M$12:M$22)+SUM(J$48:J$58)+SUM(M$48:M$58)+SUM(J$97:J$107)+SUM(M$97:M$107)+J$60+J$62+M$60+M$62+J$109+J$111+J$113+M$109+M$111+M$113</f>
        <v>110</v>
      </c>
      <c r="F164" s="83">
        <f>+E164/E$151</f>
        <v>0.1111111111111111</v>
      </c>
      <c r="G164" s="84">
        <f>+SUM(J$65:J$70)+SUM(M$65:M$70)+SUM(J$117:J$122)+SUM(M$117:M$122)</f>
        <v>0</v>
      </c>
      <c r="H164" s="83">
        <f>+G164/G$151</f>
        <v>0</v>
      </c>
    </row>
    <row r="165" spans="2:8" ht="12.75">
      <c r="B165" s="72" t="s">
        <v>80</v>
      </c>
      <c r="C165" s="20">
        <f>+E165+G165</f>
        <v>1200</v>
      </c>
      <c r="D165" s="83">
        <f>+C165/C$151</f>
        <v>1</v>
      </c>
      <c r="E165" s="20">
        <f>SUM(E162:E164)</f>
        <v>990</v>
      </c>
      <c r="F165" s="83">
        <f>+E165/E$151</f>
        <v>1</v>
      </c>
      <c r="G165" s="20">
        <f>SUM(G162:G164)</f>
        <v>210</v>
      </c>
      <c r="H165" s="83">
        <f>+G165/G$151</f>
        <v>1</v>
      </c>
    </row>
    <row r="166" spans="2:8" ht="12.75">
      <c r="B166" s="20"/>
      <c r="C166" s="20"/>
      <c r="D166" s="20"/>
      <c r="E166" s="20"/>
      <c r="F166" s="20"/>
      <c r="G166" s="20"/>
      <c r="H166" s="20"/>
    </row>
    <row r="167" spans="2:8" ht="12.75">
      <c r="B167" s="89" t="s">
        <v>140</v>
      </c>
      <c r="C167" s="20"/>
      <c r="D167" s="20"/>
      <c r="E167" s="20"/>
      <c r="F167" s="20"/>
      <c r="G167" s="20"/>
      <c r="H167" s="20"/>
    </row>
    <row r="168" spans="2:8" ht="12.75">
      <c r="B168" s="20"/>
      <c r="C168" s="72" t="s">
        <v>80</v>
      </c>
      <c r="D168" s="72" t="s">
        <v>45</v>
      </c>
      <c r="E168" s="72" t="s">
        <v>110</v>
      </c>
      <c r="F168" s="72" t="s">
        <v>45</v>
      </c>
      <c r="G168" s="72" t="s">
        <v>111</v>
      </c>
      <c r="H168" s="72" t="s">
        <v>45</v>
      </c>
    </row>
    <row r="169" spans="2:8" ht="12.75">
      <c r="B169" s="72" t="s">
        <v>83</v>
      </c>
      <c r="C169" s="20">
        <f>+E169+G169</f>
        <v>559</v>
      </c>
      <c r="D169" s="83">
        <f>+C169/C$151</f>
        <v>0.4658333333333333</v>
      </c>
      <c r="E169" s="84">
        <f>SUM(H$12:H$22)+SUM(K$12:K$22)+SUM(H$48:H$58)+SUM(K$48:K$58)+SUM(H$97:H$106)+SUM(K$97:K$106)+H$60+H$62+K$60+K$62+H$108+H$110+H$112+H$114+K$108+K$110+K$112+K$114</f>
        <v>455</v>
      </c>
      <c r="F169" s="83">
        <f>+E169/E$151</f>
        <v>0.4595959595959596</v>
      </c>
      <c r="G169" s="84">
        <f>+SUM(H$65:H$70)+SUM(K$65:K$70)+SUM(H$117:H$122)+SUM(K$117:K$122)</f>
        <v>104</v>
      </c>
      <c r="H169" s="83">
        <f>+G169/G$151</f>
        <v>0.49523809523809526</v>
      </c>
    </row>
    <row r="170" spans="2:8" ht="12.75">
      <c r="B170" s="72" t="s">
        <v>84</v>
      </c>
      <c r="C170" s="20">
        <f>+E170+G170</f>
        <v>531</v>
      </c>
      <c r="D170" s="83">
        <f>+C170/C$151</f>
        <v>0.4425</v>
      </c>
      <c r="E170" s="84">
        <f>SUM(I$12:I$22)+SUM(L$12:L$22)+SUM(I$48:I$58)+SUM(L$48:L$58)+SUM(I$97:I$106)+SUM(L$97:L$106)+I$60+I$62+L$60+L$62+I$108+I$110+I$112+I$114+L$108+L$110+L$112+L$114</f>
        <v>425</v>
      </c>
      <c r="F170" s="83">
        <f>+E170/E$151</f>
        <v>0.4292929292929293</v>
      </c>
      <c r="G170" s="84">
        <f>+SUM(I$65:I$70)+SUM(L$65:L$70)+SUM(I$117:I$122)+SUM(L$117:L$122)</f>
        <v>106</v>
      </c>
      <c r="H170" s="83">
        <f>+G170/G$151</f>
        <v>0.5047619047619047</v>
      </c>
    </row>
    <row r="171" spans="2:8" ht="12.75">
      <c r="B171" s="72" t="s">
        <v>85</v>
      </c>
      <c r="C171" s="20">
        <f>+E171+G171</f>
        <v>110</v>
      </c>
      <c r="D171" s="83">
        <f>+C171/C$151</f>
        <v>0.09166666666666666</v>
      </c>
      <c r="E171" s="84">
        <f>SUM(J$12:J$22)+SUM(M$12:M$22)+SUM(J$48:J$58)+SUM(M$48:M$58)+SUM(J$97:J$106)+SUM(M$97:M$106)+J$60+J$62+M$60+M$62+J$108+J$110+J$112++J$114+M$108+M$110+M$112+M$114</f>
        <v>110</v>
      </c>
      <c r="F171" s="83">
        <f>+E171/E$151</f>
        <v>0.1111111111111111</v>
      </c>
      <c r="G171" s="84">
        <f>+SUM(J$65:J$70)+SUM(M$65:M$70)+SUM(J$117:J$122)+SUM(M$117:M$122)</f>
        <v>0</v>
      </c>
      <c r="H171" s="83">
        <f>+G171/G$151</f>
        <v>0</v>
      </c>
    </row>
    <row r="172" spans="2:8" ht="12.75">
      <c r="B172" s="72" t="s">
        <v>80</v>
      </c>
      <c r="C172" s="20">
        <f>+E172+G172</f>
        <v>1200</v>
      </c>
      <c r="D172" s="83">
        <f>+C172/C$151</f>
        <v>1</v>
      </c>
      <c r="E172" s="20">
        <f>SUM(E169:E171)</f>
        <v>990</v>
      </c>
      <c r="F172" s="83">
        <f>+E172/E$151</f>
        <v>1</v>
      </c>
      <c r="G172" s="20">
        <f>SUM(G169:G171)</f>
        <v>210</v>
      </c>
      <c r="H172" s="83">
        <f>+G172/G$151</f>
        <v>1</v>
      </c>
    </row>
    <row r="174" spans="2:8" ht="12.75">
      <c r="B174" s="82" t="s">
        <v>141</v>
      </c>
      <c r="C174" s="15"/>
      <c r="D174" s="15"/>
      <c r="E174" s="15"/>
      <c r="F174" s="15"/>
      <c r="G174" s="15"/>
      <c r="H174" s="15"/>
    </row>
    <row r="175" spans="2:8" ht="12.75">
      <c r="B175" s="15"/>
      <c r="C175" s="55" t="s">
        <v>80</v>
      </c>
      <c r="D175" s="55" t="s">
        <v>45</v>
      </c>
      <c r="E175" s="55" t="s">
        <v>110</v>
      </c>
      <c r="F175" s="55" t="s">
        <v>45</v>
      </c>
      <c r="G175" s="55" t="s">
        <v>111</v>
      </c>
      <c r="H175" s="55" t="s">
        <v>45</v>
      </c>
    </row>
    <row r="176" spans="2:8" ht="12.75">
      <c r="B176" s="55" t="s">
        <v>83</v>
      </c>
      <c r="C176" s="15">
        <f>+E176+G176</f>
        <v>558</v>
      </c>
      <c r="D176" s="57">
        <f>+C176/C$151</f>
        <v>0.465</v>
      </c>
      <c r="E176" s="15">
        <f>+(E148+E155+E162+E169)/4</f>
        <v>454</v>
      </c>
      <c r="F176" s="57">
        <f>+E176/E$151</f>
        <v>0.4585858585858586</v>
      </c>
      <c r="G176" s="15">
        <f>+(G148+G155+G162+G169)/4</f>
        <v>104</v>
      </c>
      <c r="H176" s="57">
        <f>+G176/G$151</f>
        <v>0.49523809523809526</v>
      </c>
    </row>
    <row r="177" spans="2:8" ht="12.75">
      <c r="B177" s="55" t="s">
        <v>84</v>
      </c>
      <c r="C177" s="15">
        <f>+E177+G177</f>
        <v>532</v>
      </c>
      <c r="D177" s="57">
        <f>+C177/C$151</f>
        <v>0.44333333333333336</v>
      </c>
      <c r="E177" s="15">
        <f>+(E149+E156+E163+E170)/4</f>
        <v>426</v>
      </c>
      <c r="F177" s="57">
        <f>+E177/E$151</f>
        <v>0.4303030303030303</v>
      </c>
      <c r="G177" s="15">
        <f>+(G149+G156+G163+G170)/4</f>
        <v>106</v>
      </c>
      <c r="H177" s="57">
        <f>+G177/G$151</f>
        <v>0.5047619047619047</v>
      </c>
    </row>
    <row r="178" spans="2:8" ht="12.75">
      <c r="B178" s="55" t="s">
        <v>85</v>
      </c>
      <c r="C178" s="15">
        <f>+E178+G178</f>
        <v>110</v>
      </c>
      <c r="D178" s="57">
        <f>+C178/C$151</f>
        <v>0.09166666666666666</v>
      </c>
      <c r="E178" s="15">
        <f>+(E150+E157+E164+E171)/4</f>
        <v>110</v>
      </c>
      <c r="F178" s="57">
        <f>+E178/E$151</f>
        <v>0.1111111111111111</v>
      </c>
      <c r="G178" s="15">
        <f>+(G150+G157+G164+G171)/4</f>
        <v>0</v>
      </c>
      <c r="H178" s="57">
        <f>+G178/G$151</f>
        <v>0</v>
      </c>
    </row>
    <row r="179" spans="2:8" ht="12.75">
      <c r="B179" s="55" t="s">
        <v>80</v>
      </c>
      <c r="C179" s="15">
        <f>+E179+G179</f>
        <v>1200</v>
      </c>
      <c r="D179" s="57">
        <f>+C179/C$151</f>
        <v>1</v>
      </c>
      <c r="E179" s="15">
        <f>+SUM(E176:E178)</f>
        <v>990</v>
      </c>
      <c r="F179" s="57">
        <f>+E179/E$151</f>
        <v>1</v>
      </c>
      <c r="G179" s="15">
        <f>+SUM(G176:G178)</f>
        <v>210</v>
      </c>
      <c r="H179" s="57">
        <f>+G179/G$151</f>
        <v>1</v>
      </c>
    </row>
    <row r="182" spans="3:4" ht="12.75">
      <c r="C182" s="79" t="s">
        <v>133</v>
      </c>
      <c r="D182" s="79" t="s">
        <v>45</v>
      </c>
    </row>
    <row r="183" spans="2:4" ht="12.75">
      <c r="B183" s="15" t="s">
        <v>134</v>
      </c>
      <c r="C183" s="58">
        <f>G20+G55+G56+G59+G61+G103+G107+G109+G111+G113+G179</f>
        <v>412</v>
      </c>
      <c r="D183" s="80">
        <f>(C183/C$151)*100</f>
        <v>34.333333333333336</v>
      </c>
    </row>
  </sheetData>
  <sheetProtection/>
  <mergeCells count="38">
    <mergeCell ref="N9:N11"/>
    <mergeCell ref="F10:F11"/>
    <mergeCell ref="H10:J10"/>
    <mergeCell ref="K10:M10"/>
    <mergeCell ref="A9:A11"/>
    <mergeCell ref="B9:B11"/>
    <mergeCell ref="C9:E9"/>
    <mergeCell ref="G9:M9"/>
    <mergeCell ref="B27:E27"/>
    <mergeCell ref="B28:E28"/>
    <mergeCell ref="A45:A47"/>
    <mergeCell ref="B45:B47"/>
    <mergeCell ref="C45:E45"/>
    <mergeCell ref="G72:I72"/>
    <mergeCell ref="J72:L72"/>
    <mergeCell ref="H24:J24"/>
    <mergeCell ref="K24:M24"/>
    <mergeCell ref="G45:M45"/>
    <mergeCell ref="N45:N47"/>
    <mergeCell ref="F46:F47"/>
    <mergeCell ref="H46:J46"/>
    <mergeCell ref="K46:M46"/>
    <mergeCell ref="G74:I74"/>
    <mergeCell ref="J74:L74"/>
    <mergeCell ref="B80:E80"/>
    <mergeCell ref="A94:A96"/>
    <mergeCell ref="B94:B96"/>
    <mergeCell ref="C94:E94"/>
    <mergeCell ref="G94:M94"/>
    <mergeCell ref="H126:J126"/>
    <mergeCell ref="K126:M126"/>
    <mergeCell ref="B132:E132"/>
    <mergeCell ref="N94:N96"/>
    <mergeCell ref="F95:F96"/>
    <mergeCell ref="H95:J95"/>
    <mergeCell ref="K95:M95"/>
    <mergeCell ref="H124:J124"/>
    <mergeCell ref="K124:M12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71" customFormat="1" ht="15.75">
      <c r="A1" s="71" t="s">
        <v>195</v>
      </c>
    </row>
    <row r="3" spans="2:11" ht="12.75">
      <c r="B3" s="15" t="s">
        <v>122</v>
      </c>
      <c r="D3" s="15"/>
      <c r="E3" s="20" t="s">
        <v>40</v>
      </c>
      <c r="F3" s="20" t="s">
        <v>0</v>
      </c>
      <c r="G3" s="20"/>
      <c r="H3" s="15"/>
      <c r="I3" s="15"/>
      <c r="J3" s="15"/>
      <c r="K3" s="15"/>
    </row>
    <row r="4" spans="2:11" ht="12.75">
      <c r="B4" t="s">
        <v>1</v>
      </c>
      <c r="D4" s="15"/>
      <c r="E4" s="56">
        <f>G4/G7</f>
        <v>0.5026041666666666</v>
      </c>
      <c r="F4" s="20" t="s">
        <v>42</v>
      </c>
      <c r="G4" s="20">
        <f>H23+K23</f>
        <v>193</v>
      </c>
      <c r="H4" s="15"/>
      <c r="I4" s="15"/>
      <c r="J4" s="15"/>
      <c r="K4" s="15"/>
    </row>
    <row r="5" spans="2:11" ht="12.75">
      <c r="B5" t="s">
        <v>68</v>
      </c>
      <c r="D5" s="15"/>
      <c r="E5" s="56">
        <f>G5/G7</f>
        <v>0.4192708333333333</v>
      </c>
      <c r="F5" s="20" t="s">
        <v>43</v>
      </c>
      <c r="G5" s="20">
        <f>I23+L23</f>
        <v>161</v>
      </c>
      <c r="H5" s="15"/>
      <c r="I5" s="15"/>
      <c r="J5" s="15"/>
      <c r="K5" s="15"/>
    </row>
    <row r="6" spans="2:11" ht="12.75">
      <c r="B6" t="s">
        <v>2</v>
      </c>
      <c r="D6" s="15"/>
      <c r="E6" s="56">
        <f>G6/G7</f>
        <v>0.078125</v>
      </c>
      <c r="F6" s="20" t="s">
        <v>44</v>
      </c>
      <c r="G6" s="20">
        <f>J23+M23</f>
        <v>30</v>
      </c>
      <c r="H6" s="15"/>
      <c r="I6" s="15"/>
      <c r="J6" s="15"/>
      <c r="K6" s="15"/>
    </row>
    <row r="7" spans="2:11" ht="12.75">
      <c r="B7" t="s">
        <v>46</v>
      </c>
      <c r="D7" s="15"/>
      <c r="E7" s="56">
        <f>SUM(E4:E6)</f>
        <v>1</v>
      </c>
      <c r="F7" s="20" t="s">
        <v>3</v>
      </c>
      <c r="G7" s="20">
        <f>SUM(G4:G6)</f>
        <v>384</v>
      </c>
      <c r="H7" s="15"/>
      <c r="I7" s="15"/>
      <c r="J7" s="15"/>
      <c r="K7" s="15"/>
    </row>
    <row r="8" spans="2:11" ht="12.75">
      <c r="B8" t="s">
        <v>93</v>
      </c>
      <c r="D8" s="15"/>
      <c r="E8" s="15"/>
      <c r="F8" s="15"/>
      <c r="G8" s="15"/>
      <c r="H8" s="15"/>
      <c r="I8" s="15"/>
      <c r="J8" s="15"/>
      <c r="K8" s="15"/>
    </row>
    <row r="9" spans="1:14" ht="12.75" customHeight="1">
      <c r="A9" s="112" t="s">
        <v>35</v>
      </c>
      <c r="B9" s="112" t="s">
        <v>4</v>
      </c>
      <c r="C9" s="113" t="s">
        <v>5</v>
      </c>
      <c r="D9" s="113"/>
      <c r="E9" s="113"/>
      <c r="F9" s="64" t="s">
        <v>6</v>
      </c>
      <c r="G9" s="113" t="s">
        <v>7</v>
      </c>
      <c r="H9" s="112"/>
      <c r="I9" s="112"/>
      <c r="J9" s="112"/>
      <c r="K9" s="112"/>
      <c r="L9" s="112"/>
      <c r="M9" s="112"/>
      <c r="N9" s="103" t="s">
        <v>8</v>
      </c>
    </row>
    <row r="10" spans="1:14" s="1" customFormat="1" ht="12.75">
      <c r="A10" s="112"/>
      <c r="B10" s="116"/>
      <c r="C10" s="65" t="s">
        <v>9</v>
      </c>
      <c r="D10" s="65" t="s">
        <v>10</v>
      </c>
      <c r="E10" s="66" t="s">
        <v>11</v>
      </c>
      <c r="F10" s="110" t="s">
        <v>67</v>
      </c>
      <c r="G10" s="66" t="s">
        <v>3</v>
      </c>
      <c r="H10" s="108" t="s">
        <v>12</v>
      </c>
      <c r="I10" s="109"/>
      <c r="J10" s="110"/>
      <c r="K10" s="108" t="s">
        <v>13</v>
      </c>
      <c r="L10" s="109"/>
      <c r="M10" s="110"/>
      <c r="N10" s="104"/>
    </row>
    <row r="11" spans="1:14" s="1" customFormat="1" ht="12.75">
      <c r="A11" s="112"/>
      <c r="B11" s="116"/>
      <c r="C11" s="68"/>
      <c r="D11" s="68" t="s">
        <v>14</v>
      </c>
      <c r="E11" s="69" t="s">
        <v>15</v>
      </c>
      <c r="F11" s="110"/>
      <c r="G11" s="69" t="s">
        <v>16</v>
      </c>
      <c r="H11" s="67" t="s">
        <v>17</v>
      </c>
      <c r="I11" s="70" t="s">
        <v>18</v>
      </c>
      <c r="J11" s="70" t="s">
        <v>19</v>
      </c>
      <c r="K11" s="70" t="s">
        <v>17</v>
      </c>
      <c r="L11" s="70" t="s">
        <v>18</v>
      </c>
      <c r="M11" s="70" t="s">
        <v>19</v>
      </c>
      <c r="N11" s="105"/>
    </row>
    <row r="12" spans="1:14" s="33" customFormat="1" ht="12.75">
      <c r="A12" s="30">
        <v>1</v>
      </c>
      <c r="B12" s="30" t="s">
        <v>21</v>
      </c>
      <c r="C12" s="31">
        <v>1</v>
      </c>
      <c r="D12" s="31">
        <v>1</v>
      </c>
      <c r="E12" s="31"/>
      <c r="F12" s="32">
        <v>9</v>
      </c>
      <c r="G12" s="31">
        <v>45</v>
      </c>
      <c r="H12" s="32">
        <v>15</v>
      </c>
      <c r="I12" s="32">
        <v>30</v>
      </c>
      <c r="J12" s="32">
        <v>0</v>
      </c>
      <c r="K12" s="32">
        <v>0</v>
      </c>
      <c r="L12" s="32">
        <v>0</v>
      </c>
      <c r="M12" s="32">
        <v>0</v>
      </c>
      <c r="N12" s="30"/>
    </row>
    <row r="13" spans="1:14" s="33" customFormat="1" ht="12.75">
      <c r="A13" s="30">
        <v>2</v>
      </c>
      <c r="B13" s="30" t="s">
        <v>22</v>
      </c>
      <c r="C13" s="32">
        <v>1</v>
      </c>
      <c r="D13" s="31">
        <v>1</v>
      </c>
      <c r="E13" s="32"/>
      <c r="F13" s="32">
        <v>9</v>
      </c>
      <c r="G13" s="32">
        <v>45</v>
      </c>
      <c r="H13" s="32">
        <v>15</v>
      </c>
      <c r="I13" s="32">
        <v>30</v>
      </c>
      <c r="J13" s="32">
        <v>0</v>
      </c>
      <c r="K13" s="32">
        <v>0</v>
      </c>
      <c r="L13" s="32">
        <v>0</v>
      </c>
      <c r="M13" s="32">
        <v>0</v>
      </c>
      <c r="N13" s="30"/>
    </row>
    <row r="14" spans="1:14" s="33" customFormat="1" ht="12.75">
      <c r="A14" s="30">
        <v>3</v>
      </c>
      <c r="B14" s="30" t="s">
        <v>25</v>
      </c>
      <c r="C14" s="32"/>
      <c r="D14" s="31">
        <v>2</v>
      </c>
      <c r="E14" s="32"/>
      <c r="F14" s="32">
        <v>6</v>
      </c>
      <c r="G14" s="32">
        <v>34</v>
      </c>
      <c r="H14" s="32">
        <v>0</v>
      </c>
      <c r="I14" s="32">
        <v>0</v>
      </c>
      <c r="J14" s="32">
        <v>0</v>
      </c>
      <c r="K14" s="32">
        <v>34</v>
      </c>
      <c r="L14" s="32">
        <v>0</v>
      </c>
      <c r="M14" s="32">
        <v>0</v>
      </c>
      <c r="N14" s="30"/>
    </row>
    <row r="15" spans="1:14" s="33" customFormat="1" ht="12.75">
      <c r="A15" s="30">
        <v>4</v>
      </c>
      <c r="B15" s="30" t="s">
        <v>48</v>
      </c>
      <c r="C15" s="32">
        <v>1</v>
      </c>
      <c r="D15" s="31">
        <v>1</v>
      </c>
      <c r="E15" s="32"/>
      <c r="F15" s="32">
        <v>10</v>
      </c>
      <c r="G15" s="32">
        <v>60</v>
      </c>
      <c r="H15" s="32">
        <v>30</v>
      </c>
      <c r="I15" s="32">
        <v>30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5</v>
      </c>
      <c r="B16" s="21" t="s">
        <v>47</v>
      </c>
      <c r="C16" s="22">
        <v>2</v>
      </c>
      <c r="D16" s="22">
        <v>2</v>
      </c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15</v>
      </c>
      <c r="L16" s="22">
        <v>15</v>
      </c>
      <c r="M16" s="22">
        <v>0</v>
      </c>
      <c r="N16" s="21"/>
    </row>
    <row r="17" spans="1:14" s="37" customFormat="1" ht="12.75">
      <c r="A17" s="34">
        <v>6</v>
      </c>
      <c r="B17" s="34" t="s">
        <v>24</v>
      </c>
      <c r="C17" s="35"/>
      <c r="D17" s="36">
        <v>1</v>
      </c>
      <c r="E17" s="35"/>
      <c r="F17" s="35">
        <v>3</v>
      </c>
      <c r="G17" s="35">
        <v>30</v>
      </c>
      <c r="H17" s="35">
        <v>30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4"/>
    </row>
    <row r="18" spans="1:14" s="37" customFormat="1" ht="12.75">
      <c r="A18" s="34">
        <v>7</v>
      </c>
      <c r="B18" s="34" t="s">
        <v>26</v>
      </c>
      <c r="C18" s="35">
        <v>2</v>
      </c>
      <c r="D18" s="36"/>
      <c r="E18" s="35"/>
      <c r="F18" s="35">
        <v>3</v>
      </c>
      <c r="G18" s="35">
        <v>30</v>
      </c>
      <c r="H18" s="35">
        <v>0</v>
      </c>
      <c r="I18" s="35">
        <v>0</v>
      </c>
      <c r="J18" s="35">
        <v>0</v>
      </c>
      <c r="K18" s="35">
        <v>30</v>
      </c>
      <c r="L18" s="35">
        <v>0</v>
      </c>
      <c r="M18" s="35">
        <v>0</v>
      </c>
      <c r="N18" s="34"/>
    </row>
    <row r="19" spans="1:14" s="37" customFormat="1" ht="12.75">
      <c r="A19" s="34">
        <v>8</v>
      </c>
      <c r="B19" s="34" t="s">
        <v>23</v>
      </c>
      <c r="C19" s="35"/>
      <c r="D19" s="35">
        <v>1</v>
      </c>
      <c r="E19" s="35"/>
      <c r="F19" s="35">
        <v>2</v>
      </c>
      <c r="G19" s="35">
        <v>30</v>
      </c>
      <c r="H19" s="38">
        <v>0</v>
      </c>
      <c r="I19" s="38">
        <v>0</v>
      </c>
      <c r="J19" s="38">
        <v>30</v>
      </c>
      <c r="K19" s="38">
        <v>0</v>
      </c>
      <c r="L19" s="38">
        <v>0</v>
      </c>
      <c r="M19" s="38">
        <v>0</v>
      </c>
      <c r="N19" s="34"/>
    </row>
    <row r="20" spans="1:14" s="29" customFormat="1" ht="12.75">
      <c r="A20" s="46">
        <v>9</v>
      </c>
      <c r="B20" s="47" t="s">
        <v>20</v>
      </c>
      <c r="C20" s="48"/>
      <c r="D20" s="48" t="s">
        <v>91</v>
      </c>
      <c r="E20" s="48"/>
      <c r="F20" s="49">
        <v>2</v>
      </c>
      <c r="G20" s="48">
        <v>44</v>
      </c>
      <c r="H20" s="49">
        <v>0</v>
      </c>
      <c r="I20" s="49">
        <v>22</v>
      </c>
      <c r="J20" s="49">
        <v>0</v>
      </c>
      <c r="K20" s="49">
        <v>0</v>
      </c>
      <c r="L20" s="49">
        <v>22</v>
      </c>
      <c r="M20" s="49">
        <v>0</v>
      </c>
      <c r="N20" s="77" t="s">
        <v>108</v>
      </c>
    </row>
    <row r="21" spans="1:14" ht="12.75">
      <c r="A21" s="26">
        <v>10</v>
      </c>
      <c r="B21" s="26" t="s">
        <v>49</v>
      </c>
      <c r="C21" s="7">
        <v>2</v>
      </c>
      <c r="D21" s="8"/>
      <c r="E21" s="7"/>
      <c r="F21" s="7">
        <v>4</v>
      </c>
      <c r="G21" s="7">
        <v>12</v>
      </c>
      <c r="H21" s="5">
        <v>0</v>
      </c>
      <c r="I21" s="5">
        <v>0</v>
      </c>
      <c r="J21" s="5">
        <v>0</v>
      </c>
      <c r="K21" s="5">
        <v>12</v>
      </c>
      <c r="L21" s="5">
        <v>0</v>
      </c>
      <c r="M21" s="5">
        <v>0</v>
      </c>
      <c r="N21" s="6"/>
    </row>
    <row r="22" spans="1:14" s="1" customFormat="1" ht="12.75">
      <c r="A22" s="3">
        <v>11</v>
      </c>
      <c r="B22" s="3" t="s">
        <v>29</v>
      </c>
      <c r="C22" s="2">
        <v>2</v>
      </c>
      <c r="D22" s="2">
        <v>2</v>
      </c>
      <c r="E22" s="2"/>
      <c r="F22" s="2">
        <v>6</v>
      </c>
      <c r="G22" s="2">
        <v>24</v>
      </c>
      <c r="H22" s="2">
        <v>0</v>
      </c>
      <c r="I22" s="2">
        <v>0</v>
      </c>
      <c r="J22" s="2">
        <v>0</v>
      </c>
      <c r="K22" s="2">
        <v>12</v>
      </c>
      <c r="L22" s="2">
        <v>12</v>
      </c>
      <c r="M22" s="2">
        <v>0</v>
      </c>
      <c r="N22" s="3"/>
    </row>
    <row r="23" spans="1:14" s="13" customFormat="1" ht="12.75">
      <c r="A23" s="11"/>
      <c r="B23" s="11" t="s">
        <v>27</v>
      </c>
      <c r="C23" s="12">
        <f>COUNT(C12:C22)</f>
        <v>7</v>
      </c>
      <c r="D23" s="11"/>
      <c r="E23" s="11"/>
      <c r="F23" s="12">
        <f aca="true" t="shared" si="0" ref="F23:M23">SUM(F12:F22)</f>
        <v>60</v>
      </c>
      <c r="G23" s="12">
        <f t="shared" si="0"/>
        <v>384</v>
      </c>
      <c r="H23" s="12">
        <f t="shared" si="0"/>
        <v>90</v>
      </c>
      <c r="I23" s="12">
        <f t="shared" si="0"/>
        <v>112</v>
      </c>
      <c r="J23" s="12">
        <f t="shared" si="0"/>
        <v>30</v>
      </c>
      <c r="K23" s="12">
        <f t="shared" si="0"/>
        <v>103</v>
      </c>
      <c r="L23" s="12">
        <f t="shared" si="0"/>
        <v>49</v>
      </c>
      <c r="M23" s="12">
        <f t="shared" si="0"/>
        <v>0</v>
      </c>
      <c r="N23" s="11"/>
    </row>
    <row r="24" spans="1:14" s="13" customFormat="1" ht="12.75">
      <c r="A24" s="14"/>
      <c r="B24" s="18" t="s">
        <v>73</v>
      </c>
      <c r="C24" s="19"/>
      <c r="D24" s="19"/>
      <c r="E24" s="19"/>
      <c r="F24" s="19"/>
      <c r="H24" s="111">
        <f>SUM(H23:J23)</f>
        <v>232</v>
      </c>
      <c r="I24" s="111"/>
      <c r="J24" s="111"/>
      <c r="K24" s="111">
        <f>SUM(K23:M23)</f>
        <v>152</v>
      </c>
      <c r="L24" s="111"/>
      <c r="M24" s="111"/>
      <c r="N24" s="14"/>
    </row>
    <row r="25" spans="1:14" s="13" customFormat="1" ht="12.75">
      <c r="A25" s="14"/>
      <c r="B25" s="60" t="s">
        <v>67</v>
      </c>
      <c r="C25" s="19"/>
      <c r="D25" s="19"/>
      <c r="E25" s="19"/>
      <c r="F25" s="60"/>
      <c r="G25" s="61" t="s">
        <v>103</v>
      </c>
      <c r="H25" s="61" t="s">
        <v>104</v>
      </c>
      <c r="I25" s="59"/>
      <c r="J25" s="59"/>
      <c r="K25" s="59"/>
      <c r="L25" s="59"/>
      <c r="M25" s="59"/>
      <c r="N25" s="14"/>
    </row>
    <row r="26" spans="2:14" s="1" customFormat="1" ht="12.75">
      <c r="B26" s="62" t="s">
        <v>110</v>
      </c>
      <c r="C26" s="19"/>
      <c r="D26" s="19"/>
      <c r="E26" s="19"/>
      <c r="F26" s="63">
        <f>SUM(F10:F22)</f>
        <v>60</v>
      </c>
      <c r="G26" s="61">
        <f>+SUM(F12:F13)+F15+F17+F19</f>
        <v>33</v>
      </c>
      <c r="H26" s="61">
        <f>F26-G26</f>
        <v>27</v>
      </c>
      <c r="I26" s="59"/>
      <c r="J26" s="59"/>
      <c r="K26" s="59"/>
      <c r="L26" s="59"/>
      <c r="M26" s="10"/>
      <c r="N26" s="9"/>
    </row>
    <row r="27" spans="2:5" ht="12.75">
      <c r="B27" s="101"/>
      <c r="C27" s="102"/>
      <c r="D27" s="102"/>
      <c r="E27" s="102"/>
    </row>
    <row r="28" spans="2:5" ht="12.75">
      <c r="B28" s="101" t="s">
        <v>76</v>
      </c>
      <c r="C28" s="102"/>
      <c r="D28" s="102"/>
      <c r="E28" s="102"/>
    </row>
    <row r="29" spans="2:13" s="39" customFormat="1" ht="12.75">
      <c r="B29" s="39" t="s">
        <v>77</v>
      </c>
      <c r="F29" s="39">
        <f>SUM(F12:F15)</f>
        <v>34</v>
      </c>
      <c r="G29" s="39">
        <f aca="true" t="shared" si="1" ref="G29:M29">SUM(G12:G15)</f>
        <v>184</v>
      </c>
      <c r="H29" s="39">
        <f t="shared" si="1"/>
        <v>60</v>
      </c>
      <c r="I29" s="39">
        <f t="shared" si="1"/>
        <v>90</v>
      </c>
      <c r="J29" s="39">
        <f t="shared" si="1"/>
        <v>0</v>
      </c>
      <c r="K29" s="39">
        <f t="shared" si="1"/>
        <v>34</v>
      </c>
      <c r="L29" s="39">
        <f t="shared" si="1"/>
        <v>0</v>
      </c>
      <c r="M29" s="39">
        <f t="shared" si="1"/>
        <v>0</v>
      </c>
    </row>
    <row r="30" spans="2:13" s="25" customFormat="1" ht="12.75">
      <c r="B30" s="25" t="s">
        <v>78</v>
      </c>
      <c r="F30" s="51">
        <f>SUM(F16:F16)</f>
        <v>6</v>
      </c>
      <c r="G30" s="25">
        <f>SUM(G16:G16)</f>
        <v>30</v>
      </c>
      <c r="H30" s="25">
        <f aca="true" t="shared" si="2" ref="H30:M30">SUM(H16:H16)</f>
        <v>0</v>
      </c>
      <c r="I30" s="25">
        <f t="shared" si="2"/>
        <v>0</v>
      </c>
      <c r="J30" s="25">
        <f t="shared" si="2"/>
        <v>0</v>
      </c>
      <c r="K30" s="25">
        <f t="shared" si="2"/>
        <v>15</v>
      </c>
      <c r="L30" s="25">
        <f t="shared" si="2"/>
        <v>15</v>
      </c>
      <c r="M30" s="25">
        <f t="shared" si="2"/>
        <v>0</v>
      </c>
    </row>
    <row r="31" spans="2:13" s="40" customFormat="1" ht="12.75">
      <c r="B31" s="40" t="s">
        <v>79</v>
      </c>
      <c r="F31" s="50">
        <f>SUM(F17:F18)</f>
        <v>6</v>
      </c>
      <c r="G31" s="40">
        <f>+SUM(G17:G18)</f>
        <v>60</v>
      </c>
      <c r="H31" s="40">
        <f aca="true" t="shared" si="3" ref="H31:M31">+SUM(H17:H18)</f>
        <v>30</v>
      </c>
      <c r="I31" s="40">
        <f t="shared" si="3"/>
        <v>0</v>
      </c>
      <c r="J31" s="40">
        <f t="shared" si="3"/>
        <v>0</v>
      </c>
      <c r="K31" s="40">
        <f t="shared" si="3"/>
        <v>30</v>
      </c>
      <c r="L31" s="40">
        <f t="shared" si="3"/>
        <v>0</v>
      </c>
      <c r="M31" s="40">
        <f t="shared" si="3"/>
        <v>0</v>
      </c>
    </row>
    <row r="32" spans="2:13" s="40" customFormat="1" ht="12.75">
      <c r="B32" s="40" t="s">
        <v>23</v>
      </c>
      <c r="F32" s="50">
        <f>SUM(F19:F19)</f>
        <v>2</v>
      </c>
      <c r="G32" s="40">
        <f>SUM(G19:G19)</f>
        <v>30</v>
      </c>
      <c r="H32" s="40">
        <f aca="true" t="shared" si="4" ref="H32:M32">SUM(H19:H19)</f>
        <v>0</v>
      </c>
      <c r="I32" s="40">
        <f t="shared" si="4"/>
        <v>0</v>
      </c>
      <c r="J32" s="40">
        <f t="shared" si="4"/>
        <v>30</v>
      </c>
      <c r="K32" s="40">
        <f t="shared" si="4"/>
        <v>0</v>
      </c>
      <c r="L32" s="40">
        <f t="shared" si="4"/>
        <v>0</v>
      </c>
      <c r="M32" s="40">
        <f t="shared" si="4"/>
        <v>0</v>
      </c>
    </row>
    <row r="33" spans="2:14" ht="12.75">
      <c r="B33" s="50" t="s">
        <v>88</v>
      </c>
      <c r="C33" s="50"/>
      <c r="D33" s="50"/>
      <c r="E33" s="50"/>
      <c r="F33" s="50">
        <f>SUM(F20:F20)</f>
        <v>2</v>
      </c>
      <c r="G33" s="50">
        <f>SUM(G20:G20)</f>
        <v>44</v>
      </c>
      <c r="H33" s="50">
        <f aca="true" t="shared" si="5" ref="H33:M33">SUM(H20:H20)</f>
        <v>0</v>
      </c>
      <c r="I33" s="50">
        <f t="shared" si="5"/>
        <v>22</v>
      </c>
      <c r="J33" s="50">
        <f t="shared" si="5"/>
        <v>0</v>
      </c>
      <c r="K33" s="50">
        <f t="shared" si="5"/>
        <v>0</v>
      </c>
      <c r="L33" s="50">
        <f t="shared" si="5"/>
        <v>22</v>
      </c>
      <c r="M33" s="50">
        <f t="shared" si="5"/>
        <v>0</v>
      </c>
      <c r="N33" s="50"/>
    </row>
    <row r="34" spans="2:13" ht="12.75">
      <c r="B34" s="45" t="s">
        <v>80</v>
      </c>
      <c r="F34">
        <f>SUM(F29:F33)</f>
        <v>50</v>
      </c>
      <c r="G34">
        <f aca="true" t="shared" si="6" ref="G34:M34">SUM(G29:G33)</f>
        <v>348</v>
      </c>
      <c r="H34">
        <f t="shared" si="6"/>
        <v>90</v>
      </c>
      <c r="I34">
        <f t="shared" si="6"/>
        <v>112</v>
      </c>
      <c r="J34">
        <f t="shared" si="6"/>
        <v>30</v>
      </c>
      <c r="K34">
        <f t="shared" si="6"/>
        <v>79</v>
      </c>
      <c r="L34">
        <f t="shared" si="6"/>
        <v>37</v>
      </c>
      <c r="M34">
        <f t="shared" si="6"/>
        <v>0</v>
      </c>
    </row>
    <row r="38" spans="4:8" ht="12.75">
      <c r="D38" s="81" t="s">
        <v>135</v>
      </c>
      <c r="E38" s="81" t="s">
        <v>136</v>
      </c>
      <c r="F38" s="81"/>
      <c r="G38" s="81" t="s">
        <v>135</v>
      </c>
      <c r="H38" s="81" t="s">
        <v>136</v>
      </c>
    </row>
    <row r="39" spans="2:16" ht="12.75">
      <c r="B39" s="15" t="s">
        <v>122</v>
      </c>
      <c r="D39" s="72" t="s">
        <v>41</v>
      </c>
      <c r="E39" s="72" t="s">
        <v>41</v>
      </c>
      <c r="F39" s="20" t="s">
        <v>0</v>
      </c>
      <c r="G39" s="20"/>
      <c r="O39" s="15"/>
      <c r="P39" s="15"/>
    </row>
    <row r="40" spans="2:16" ht="12.75">
      <c r="B40" t="s">
        <v>1</v>
      </c>
      <c r="D40" s="56">
        <f>G40/G43</f>
        <v>0.4503464203233256</v>
      </c>
      <c r="E40" s="56">
        <f>H40/H43</f>
        <v>0.43648960739030024</v>
      </c>
      <c r="F40" s="20" t="s">
        <v>42</v>
      </c>
      <c r="G40" s="20">
        <f>H72+K72</f>
        <v>195</v>
      </c>
      <c r="H40" s="20">
        <f>H74+K74</f>
        <v>189</v>
      </c>
      <c r="O40" s="16"/>
      <c r="P40" s="15"/>
    </row>
    <row r="41" spans="2:16" ht="12.75">
      <c r="B41" t="s">
        <v>68</v>
      </c>
      <c r="D41" s="56">
        <f>G41/G43</f>
        <v>0.46882217090069284</v>
      </c>
      <c r="E41" s="56">
        <f>H41/H43</f>
        <v>0.48267898383371827</v>
      </c>
      <c r="F41" s="20" t="s">
        <v>43</v>
      </c>
      <c r="G41" s="20">
        <f>I72+L72</f>
        <v>203</v>
      </c>
      <c r="H41" s="20">
        <f>I74+L74</f>
        <v>209</v>
      </c>
      <c r="O41" s="16"/>
      <c r="P41" s="15"/>
    </row>
    <row r="42" spans="2:16" ht="12.75">
      <c r="B42" t="s">
        <v>28</v>
      </c>
      <c r="D42" s="56">
        <f>G42/G43</f>
        <v>0.08083140877598152</v>
      </c>
      <c r="E42" s="56">
        <f>H42/H43</f>
        <v>0.08083140877598152</v>
      </c>
      <c r="F42" s="20" t="s">
        <v>44</v>
      </c>
      <c r="G42" s="20">
        <f>J72+M72</f>
        <v>35</v>
      </c>
      <c r="H42" s="20">
        <f>J74+M74</f>
        <v>35</v>
      </c>
      <c r="O42" s="16"/>
      <c r="P42" s="15"/>
    </row>
    <row r="43" spans="2:16" ht="12.75">
      <c r="B43" t="s">
        <v>46</v>
      </c>
      <c r="D43" s="56">
        <f>SUM(D40:D42)</f>
        <v>0.9999999999999999</v>
      </c>
      <c r="E43" s="56">
        <f>SUM(E40:E42)</f>
        <v>1</v>
      </c>
      <c r="F43" s="20" t="s">
        <v>3</v>
      </c>
      <c r="G43" s="20">
        <f>SUM(G40:G42)</f>
        <v>433</v>
      </c>
      <c r="H43" s="20">
        <f>SUM(H40:H42)</f>
        <v>433</v>
      </c>
      <c r="O43" s="15"/>
      <c r="P43" s="15"/>
    </row>
    <row r="44" ht="12.75">
      <c r="B44" t="s">
        <v>87</v>
      </c>
    </row>
    <row r="45" spans="1:14" ht="12.75" customHeight="1">
      <c r="A45" s="112" t="s">
        <v>35</v>
      </c>
      <c r="B45" s="112" t="s">
        <v>4</v>
      </c>
      <c r="C45" s="113" t="s">
        <v>5</v>
      </c>
      <c r="D45" s="113"/>
      <c r="E45" s="113"/>
      <c r="F45" s="64" t="s">
        <v>69</v>
      </c>
      <c r="G45" s="113" t="s">
        <v>7</v>
      </c>
      <c r="H45" s="112"/>
      <c r="I45" s="112"/>
      <c r="J45" s="112"/>
      <c r="K45" s="112"/>
      <c r="L45" s="112"/>
      <c r="M45" s="112"/>
      <c r="N45" s="103" t="s">
        <v>8</v>
      </c>
    </row>
    <row r="46" spans="1:14" s="1" customFormat="1" ht="12.75">
      <c r="A46" s="112"/>
      <c r="B46" s="116"/>
      <c r="C46" s="65" t="s">
        <v>9</v>
      </c>
      <c r="D46" s="65" t="s">
        <v>10</v>
      </c>
      <c r="E46" s="66" t="s">
        <v>11</v>
      </c>
      <c r="F46" s="110" t="s">
        <v>67</v>
      </c>
      <c r="G46" s="66" t="s">
        <v>3</v>
      </c>
      <c r="H46" s="108" t="s">
        <v>94</v>
      </c>
      <c r="I46" s="109"/>
      <c r="J46" s="110"/>
      <c r="K46" s="108" t="s">
        <v>95</v>
      </c>
      <c r="L46" s="109"/>
      <c r="M46" s="110"/>
      <c r="N46" s="104"/>
    </row>
    <row r="47" spans="1:14" s="1" customFormat="1" ht="12.75">
      <c r="A47" s="112"/>
      <c r="B47" s="116"/>
      <c r="C47" s="68"/>
      <c r="D47" s="68" t="s">
        <v>14</v>
      </c>
      <c r="E47" s="69" t="s">
        <v>15</v>
      </c>
      <c r="F47" s="110"/>
      <c r="G47" s="69" t="s">
        <v>16</v>
      </c>
      <c r="H47" s="67" t="s">
        <v>17</v>
      </c>
      <c r="I47" s="70" t="s">
        <v>18</v>
      </c>
      <c r="J47" s="70" t="s">
        <v>19</v>
      </c>
      <c r="K47" s="70" t="s">
        <v>17</v>
      </c>
      <c r="L47" s="70" t="s">
        <v>18</v>
      </c>
      <c r="M47" s="70" t="s">
        <v>19</v>
      </c>
      <c r="N47" s="105"/>
    </row>
    <row r="48" spans="1:14" s="33" customFormat="1" ht="12.75">
      <c r="A48" s="30">
        <v>1</v>
      </c>
      <c r="B48" s="30" t="s">
        <v>50</v>
      </c>
      <c r="C48" s="31">
        <v>3</v>
      </c>
      <c r="D48" s="31">
        <v>3</v>
      </c>
      <c r="E48" s="31"/>
      <c r="F48" s="32">
        <v>7</v>
      </c>
      <c r="G48" s="31">
        <v>45</v>
      </c>
      <c r="H48" s="32">
        <v>30</v>
      </c>
      <c r="I48" s="32">
        <v>15</v>
      </c>
      <c r="J48" s="32">
        <v>0</v>
      </c>
      <c r="K48" s="32">
        <v>0</v>
      </c>
      <c r="L48" s="32">
        <v>0</v>
      </c>
      <c r="M48" s="32">
        <v>0</v>
      </c>
      <c r="N48" s="30"/>
    </row>
    <row r="49" spans="1:14" s="33" customFormat="1" ht="12.75">
      <c r="A49" s="30">
        <v>2</v>
      </c>
      <c r="B49" s="30" t="s">
        <v>30</v>
      </c>
      <c r="C49" s="32">
        <v>3</v>
      </c>
      <c r="D49" s="31">
        <v>3</v>
      </c>
      <c r="E49" s="32"/>
      <c r="F49" s="32">
        <v>7</v>
      </c>
      <c r="G49" s="32">
        <v>45</v>
      </c>
      <c r="H49" s="32">
        <v>15</v>
      </c>
      <c r="I49" s="32">
        <v>15</v>
      </c>
      <c r="J49" s="32">
        <v>15</v>
      </c>
      <c r="K49" s="32">
        <v>0</v>
      </c>
      <c r="L49" s="32">
        <v>0</v>
      </c>
      <c r="M49" s="32">
        <v>0</v>
      </c>
      <c r="N49" s="30"/>
    </row>
    <row r="50" spans="1:14" s="33" customFormat="1" ht="12.75">
      <c r="A50" s="30">
        <v>3</v>
      </c>
      <c r="B50" s="30" t="s">
        <v>53</v>
      </c>
      <c r="C50" s="32">
        <v>4</v>
      </c>
      <c r="D50" s="32">
        <v>4</v>
      </c>
      <c r="E50" s="32"/>
      <c r="F50" s="32">
        <v>6</v>
      </c>
      <c r="G50" s="32">
        <v>30</v>
      </c>
      <c r="H50" s="32">
        <v>0</v>
      </c>
      <c r="I50" s="32">
        <v>0</v>
      </c>
      <c r="J50" s="32">
        <v>0</v>
      </c>
      <c r="K50" s="32">
        <v>15</v>
      </c>
      <c r="L50" s="32">
        <v>15</v>
      </c>
      <c r="M50" s="32">
        <v>0</v>
      </c>
      <c r="N50" s="30"/>
    </row>
    <row r="51" spans="1:14" s="24" customFormat="1" ht="12.75">
      <c r="A51" s="21">
        <v>4</v>
      </c>
      <c r="B51" s="21" t="s">
        <v>51</v>
      </c>
      <c r="C51" s="22">
        <v>3</v>
      </c>
      <c r="D51" s="22">
        <v>3</v>
      </c>
      <c r="E51" s="22"/>
      <c r="F51" s="22">
        <v>4</v>
      </c>
      <c r="G51" s="22">
        <v>30</v>
      </c>
      <c r="H51" s="23">
        <v>15</v>
      </c>
      <c r="I51" s="23">
        <v>15</v>
      </c>
      <c r="J51" s="23">
        <v>0</v>
      </c>
      <c r="K51" s="23">
        <v>0</v>
      </c>
      <c r="L51" s="23">
        <v>0</v>
      </c>
      <c r="M51" s="23">
        <v>0</v>
      </c>
      <c r="N51" s="21"/>
    </row>
    <row r="52" spans="1:14" s="24" customFormat="1" ht="12.75">
      <c r="A52" s="21">
        <v>5</v>
      </c>
      <c r="B52" s="21" t="s">
        <v>54</v>
      </c>
      <c r="C52" s="22"/>
      <c r="D52" s="22">
        <v>4</v>
      </c>
      <c r="E52" s="22"/>
      <c r="F52" s="22">
        <v>3</v>
      </c>
      <c r="G52" s="22">
        <v>20</v>
      </c>
      <c r="H52" s="22">
        <v>0</v>
      </c>
      <c r="I52" s="22">
        <v>0</v>
      </c>
      <c r="J52" s="22">
        <v>0</v>
      </c>
      <c r="K52" s="22">
        <v>10</v>
      </c>
      <c r="L52" s="22">
        <v>0</v>
      </c>
      <c r="M52" s="22">
        <v>10</v>
      </c>
      <c r="N52" s="21"/>
    </row>
    <row r="53" spans="1:14" s="24" customFormat="1" ht="12.75">
      <c r="A53" s="21">
        <v>6</v>
      </c>
      <c r="B53" s="21" t="s">
        <v>38</v>
      </c>
      <c r="C53" s="22"/>
      <c r="D53" s="42">
        <v>4</v>
      </c>
      <c r="E53" s="22"/>
      <c r="F53" s="22">
        <v>4</v>
      </c>
      <c r="G53" s="22">
        <v>30</v>
      </c>
      <c r="H53" s="22">
        <v>0</v>
      </c>
      <c r="I53" s="22">
        <v>0</v>
      </c>
      <c r="J53" s="22">
        <v>0</v>
      </c>
      <c r="K53" s="22">
        <v>15</v>
      </c>
      <c r="L53" s="22">
        <v>5</v>
      </c>
      <c r="M53" s="22">
        <v>10</v>
      </c>
      <c r="N53" s="21"/>
    </row>
    <row r="54" spans="1:14" s="37" customFormat="1" ht="12.75">
      <c r="A54" s="34">
        <v>7</v>
      </c>
      <c r="B54" s="34" t="s">
        <v>32</v>
      </c>
      <c r="C54" s="35"/>
      <c r="D54" s="36"/>
      <c r="E54" s="35">
        <v>4</v>
      </c>
      <c r="F54" s="35">
        <v>1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4" t="s">
        <v>33</v>
      </c>
    </row>
    <row r="55" spans="1:14" s="40" customFormat="1" ht="12.75">
      <c r="A55" s="27">
        <v>8</v>
      </c>
      <c r="B55" s="27" t="s">
        <v>31</v>
      </c>
      <c r="C55" s="17"/>
      <c r="D55" s="41"/>
      <c r="E55" s="17">
        <v>4</v>
      </c>
      <c r="F55" s="17">
        <v>0</v>
      </c>
      <c r="G55" s="17">
        <v>15</v>
      </c>
      <c r="H55" s="28">
        <v>0</v>
      </c>
      <c r="I55" s="28">
        <v>0</v>
      </c>
      <c r="J55" s="28">
        <v>0</v>
      </c>
      <c r="K55" s="28">
        <v>0</v>
      </c>
      <c r="L55" s="28">
        <v>15</v>
      </c>
      <c r="M55" s="28">
        <v>0</v>
      </c>
      <c r="N55" s="34"/>
    </row>
    <row r="56" spans="1:14" s="29" customFormat="1" ht="12.75">
      <c r="A56" s="75">
        <v>9</v>
      </c>
      <c r="B56" s="76" t="s">
        <v>20</v>
      </c>
      <c r="C56" s="74">
        <v>4</v>
      </c>
      <c r="D56" s="74" t="s">
        <v>92</v>
      </c>
      <c r="E56" s="74"/>
      <c r="F56" s="73">
        <v>3</v>
      </c>
      <c r="G56" s="74">
        <v>46</v>
      </c>
      <c r="H56" s="73">
        <v>0</v>
      </c>
      <c r="I56" s="73">
        <v>23</v>
      </c>
      <c r="J56" s="73">
        <v>0</v>
      </c>
      <c r="K56" s="73">
        <v>0</v>
      </c>
      <c r="L56" s="73">
        <v>23</v>
      </c>
      <c r="M56" s="73">
        <v>0</v>
      </c>
      <c r="N56" s="75" t="s">
        <v>109</v>
      </c>
    </row>
    <row r="57" spans="1:14" s="29" customFormat="1" ht="12.75">
      <c r="A57" s="27">
        <v>10</v>
      </c>
      <c r="B57" s="3" t="s">
        <v>81</v>
      </c>
      <c r="C57" s="17"/>
      <c r="D57" s="17">
        <v>3</v>
      </c>
      <c r="E57" s="17"/>
      <c r="F57" s="17">
        <v>2</v>
      </c>
      <c r="G57" s="17">
        <v>12</v>
      </c>
      <c r="H57" s="28">
        <v>6</v>
      </c>
      <c r="I57" s="28">
        <v>6</v>
      </c>
      <c r="J57" s="28">
        <v>0</v>
      </c>
      <c r="K57" s="28">
        <v>0</v>
      </c>
      <c r="L57" s="28">
        <v>0</v>
      </c>
      <c r="M57" s="28">
        <v>0</v>
      </c>
      <c r="N57" s="27"/>
    </row>
    <row r="58" spans="1:14" s="1" customFormat="1" ht="12.75">
      <c r="A58" s="3">
        <v>11</v>
      </c>
      <c r="B58" s="3" t="s">
        <v>74</v>
      </c>
      <c r="C58" s="4">
        <v>4</v>
      </c>
      <c r="D58" s="4">
        <v>4</v>
      </c>
      <c r="E58" s="4"/>
      <c r="F58" s="2">
        <v>2</v>
      </c>
      <c r="G58" s="4">
        <v>12</v>
      </c>
      <c r="H58" s="2">
        <v>0</v>
      </c>
      <c r="I58" s="2">
        <v>0</v>
      </c>
      <c r="J58" s="2">
        <v>0</v>
      </c>
      <c r="K58" s="2">
        <v>6</v>
      </c>
      <c r="L58" s="2">
        <v>6</v>
      </c>
      <c r="M58" s="2">
        <v>0</v>
      </c>
      <c r="N58" s="3"/>
    </row>
    <row r="59" spans="1:14" s="1" customFormat="1" ht="12.75">
      <c r="A59" s="3" t="s">
        <v>116</v>
      </c>
      <c r="B59" s="3" t="s">
        <v>52</v>
      </c>
      <c r="C59" s="2"/>
      <c r="D59" s="4">
        <v>3</v>
      </c>
      <c r="E59" s="2"/>
      <c r="F59" s="2">
        <v>1</v>
      </c>
      <c r="G59" s="2">
        <v>8</v>
      </c>
      <c r="H59" s="2">
        <v>8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7" t="s">
        <v>148</v>
      </c>
    </row>
    <row r="60" spans="1:14" s="1" customFormat="1" ht="12.75">
      <c r="A60" s="3" t="s">
        <v>117</v>
      </c>
      <c r="B60" s="3" t="s">
        <v>55</v>
      </c>
      <c r="C60" s="2"/>
      <c r="D60" s="2">
        <v>3</v>
      </c>
      <c r="E60" s="2"/>
      <c r="F60" s="2"/>
      <c r="G60" s="2">
        <v>8</v>
      </c>
      <c r="H60" s="2">
        <v>8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87" t="s">
        <v>148</v>
      </c>
    </row>
    <row r="61" spans="1:14" s="1" customFormat="1" ht="12.75">
      <c r="A61" s="3" t="s">
        <v>118</v>
      </c>
      <c r="B61" s="3" t="s">
        <v>58</v>
      </c>
      <c r="C61" s="2"/>
      <c r="D61" s="2">
        <v>4</v>
      </c>
      <c r="E61" s="2"/>
      <c r="F61" s="2">
        <v>2</v>
      </c>
      <c r="G61" s="2">
        <v>14</v>
      </c>
      <c r="H61" s="2">
        <v>0</v>
      </c>
      <c r="I61" s="2">
        <v>0</v>
      </c>
      <c r="J61" s="2">
        <v>0</v>
      </c>
      <c r="K61" s="2">
        <v>14</v>
      </c>
      <c r="L61" s="2">
        <v>0</v>
      </c>
      <c r="M61" s="2">
        <v>0</v>
      </c>
      <c r="N61" s="27" t="s">
        <v>147</v>
      </c>
    </row>
    <row r="62" spans="1:14" s="1" customFormat="1" ht="12.75">
      <c r="A62" s="3" t="s">
        <v>119</v>
      </c>
      <c r="B62" s="3" t="s">
        <v>56</v>
      </c>
      <c r="C62" s="85"/>
      <c r="D62" s="2">
        <v>4</v>
      </c>
      <c r="E62" s="2"/>
      <c r="F62" s="2"/>
      <c r="G62" s="2">
        <v>14</v>
      </c>
      <c r="H62" s="5">
        <v>0</v>
      </c>
      <c r="I62" s="5">
        <v>0</v>
      </c>
      <c r="J62" s="5">
        <v>0</v>
      </c>
      <c r="K62" s="5">
        <v>8</v>
      </c>
      <c r="L62" s="5">
        <v>6</v>
      </c>
      <c r="M62" s="5">
        <v>0</v>
      </c>
      <c r="N62" s="27" t="s">
        <v>147</v>
      </c>
    </row>
    <row r="64" spans="1:14" s="1" customFormat="1" ht="12.75">
      <c r="A64" s="3"/>
      <c r="B64" s="43" t="s">
        <v>82</v>
      </c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3"/>
    </row>
    <row r="65" spans="1:14" s="1" customFormat="1" ht="12.75">
      <c r="A65" s="3">
        <v>14</v>
      </c>
      <c r="B65" s="3" t="s">
        <v>166</v>
      </c>
      <c r="C65" s="2"/>
      <c r="D65" s="2">
        <v>3</v>
      </c>
      <c r="E65" s="2"/>
      <c r="F65" s="2">
        <v>4</v>
      </c>
      <c r="G65" s="2">
        <v>22</v>
      </c>
      <c r="H65" s="5">
        <v>11</v>
      </c>
      <c r="I65" s="5">
        <v>11</v>
      </c>
      <c r="J65" s="5">
        <v>0</v>
      </c>
      <c r="K65" s="5">
        <v>0</v>
      </c>
      <c r="L65" s="5">
        <v>0</v>
      </c>
      <c r="M65" s="5">
        <v>0</v>
      </c>
      <c r="N65" s="3"/>
    </row>
    <row r="66" spans="1:14" s="1" customFormat="1" ht="12.75">
      <c r="A66" s="3">
        <v>15</v>
      </c>
      <c r="B66" s="3" t="s">
        <v>167</v>
      </c>
      <c r="C66" s="2"/>
      <c r="D66" s="2">
        <v>3</v>
      </c>
      <c r="E66" s="2"/>
      <c r="F66" s="2">
        <v>2</v>
      </c>
      <c r="G66" s="2">
        <v>12</v>
      </c>
      <c r="H66" s="5">
        <v>6</v>
      </c>
      <c r="I66" s="5">
        <v>6</v>
      </c>
      <c r="J66" s="5">
        <v>0</v>
      </c>
      <c r="K66" s="5">
        <v>0</v>
      </c>
      <c r="L66" s="5">
        <v>0</v>
      </c>
      <c r="M66" s="5">
        <v>0</v>
      </c>
      <c r="N66" s="3"/>
    </row>
    <row r="67" spans="1:14" s="1" customFormat="1" ht="12.75">
      <c r="A67" s="27">
        <v>16</v>
      </c>
      <c r="B67" s="3" t="s">
        <v>168</v>
      </c>
      <c r="C67" s="17">
        <v>4</v>
      </c>
      <c r="D67" s="17">
        <v>3.4</v>
      </c>
      <c r="E67" s="17"/>
      <c r="F67" s="17">
        <v>7</v>
      </c>
      <c r="G67" s="7">
        <v>60</v>
      </c>
      <c r="H67" s="52">
        <v>15</v>
      </c>
      <c r="I67" s="52">
        <v>15</v>
      </c>
      <c r="J67" s="52">
        <v>0</v>
      </c>
      <c r="K67" s="52">
        <v>15</v>
      </c>
      <c r="L67" s="52">
        <v>15</v>
      </c>
      <c r="M67" s="52">
        <v>0</v>
      </c>
      <c r="N67" s="3" t="s">
        <v>173</v>
      </c>
    </row>
    <row r="68" spans="1:14" s="24" customFormat="1" ht="12.75">
      <c r="A68" s="3">
        <v>17</v>
      </c>
      <c r="B68" s="3" t="s">
        <v>169</v>
      </c>
      <c r="C68" s="2"/>
      <c r="D68" s="2">
        <v>3</v>
      </c>
      <c r="E68" s="2"/>
      <c r="F68" s="2">
        <v>1</v>
      </c>
      <c r="G68" s="2">
        <v>6</v>
      </c>
      <c r="H68" s="5">
        <v>0</v>
      </c>
      <c r="I68" s="5">
        <v>6</v>
      </c>
      <c r="J68" s="5">
        <v>0</v>
      </c>
      <c r="K68" s="5">
        <v>0</v>
      </c>
      <c r="L68" s="5">
        <v>0</v>
      </c>
      <c r="M68" s="5">
        <v>0</v>
      </c>
      <c r="N68" s="21"/>
    </row>
    <row r="69" spans="1:14" s="24" customFormat="1" ht="14.25" customHeight="1">
      <c r="A69" s="3">
        <v>18</v>
      </c>
      <c r="B69" s="3" t="s">
        <v>170</v>
      </c>
      <c r="C69" s="2"/>
      <c r="D69" s="2">
        <v>4</v>
      </c>
      <c r="E69" s="2"/>
      <c r="F69" s="2">
        <v>1</v>
      </c>
      <c r="G69" s="2">
        <v>7</v>
      </c>
      <c r="H69" s="5">
        <v>0</v>
      </c>
      <c r="I69" s="5">
        <v>0</v>
      </c>
      <c r="J69" s="5">
        <v>0</v>
      </c>
      <c r="K69" s="5">
        <v>7</v>
      </c>
      <c r="L69" s="5">
        <v>0</v>
      </c>
      <c r="M69" s="5">
        <v>0</v>
      </c>
      <c r="N69" s="21"/>
    </row>
    <row r="70" spans="1:14" s="1" customFormat="1" ht="12.75">
      <c r="A70" s="3">
        <v>19</v>
      </c>
      <c r="B70" s="3" t="s">
        <v>171</v>
      </c>
      <c r="C70" s="2"/>
      <c r="D70" s="2">
        <v>4</v>
      </c>
      <c r="E70" s="2"/>
      <c r="F70" s="2">
        <v>1</v>
      </c>
      <c r="G70" s="2">
        <v>7</v>
      </c>
      <c r="H70" s="5">
        <v>0</v>
      </c>
      <c r="I70" s="5">
        <v>0</v>
      </c>
      <c r="J70" s="5">
        <v>0</v>
      </c>
      <c r="K70" s="5">
        <v>3</v>
      </c>
      <c r="L70" s="5">
        <v>4</v>
      </c>
      <c r="M70" s="5">
        <v>0</v>
      </c>
      <c r="N70" s="3"/>
    </row>
    <row r="71" spans="1:14" s="1" customFormat="1" ht="12.75">
      <c r="A71" s="3">
        <v>20</v>
      </c>
      <c r="B71" s="3" t="s">
        <v>172</v>
      </c>
      <c r="C71" s="2"/>
      <c r="D71" s="2">
        <v>4</v>
      </c>
      <c r="E71" s="2"/>
      <c r="F71" s="2">
        <v>2</v>
      </c>
      <c r="G71" s="2">
        <v>12</v>
      </c>
      <c r="H71" s="5">
        <v>0</v>
      </c>
      <c r="I71" s="5">
        <v>0</v>
      </c>
      <c r="J71" s="5">
        <v>0</v>
      </c>
      <c r="K71" s="5">
        <v>4</v>
      </c>
      <c r="L71" s="5">
        <v>8</v>
      </c>
      <c r="M71" s="5">
        <v>0</v>
      </c>
      <c r="N71" s="3"/>
    </row>
    <row r="72" spans="1:14" s="13" customFormat="1" ht="12.75">
      <c r="A72" s="11"/>
      <c r="B72" s="11" t="s">
        <v>123</v>
      </c>
      <c r="C72" s="12">
        <f>COUNT(C48:C71)</f>
        <v>7</v>
      </c>
      <c r="D72" s="12"/>
      <c r="E72" s="11"/>
      <c r="F72" s="12">
        <f>SUM(F48:F71)</f>
        <v>60</v>
      </c>
      <c r="G72" s="12">
        <f>SUM(G48:G71)-G60-G62</f>
        <v>433</v>
      </c>
      <c r="H72" s="12">
        <f aca="true" t="shared" si="7" ref="H72:M72">SUM(H48:H71)-H60-H62</f>
        <v>106</v>
      </c>
      <c r="I72" s="12">
        <f t="shared" si="7"/>
        <v>112</v>
      </c>
      <c r="J72" s="12">
        <f t="shared" si="7"/>
        <v>15</v>
      </c>
      <c r="K72" s="12">
        <f t="shared" si="7"/>
        <v>89</v>
      </c>
      <c r="L72" s="12">
        <f t="shared" si="7"/>
        <v>91</v>
      </c>
      <c r="M72" s="12">
        <f t="shared" si="7"/>
        <v>20</v>
      </c>
      <c r="N72" s="11"/>
    </row>
    <row r="73" spans="2:14" s="1" customFormat="1" ht="12.75">
      <c r="B73" s="18" t="s">
        <v>126</v>
      </c>
      <c r="C73" s="19"/>
      <c r="D73" s="19"/>
      <c r="E73" s="19"/>
      <c r="F73" s="13"/>
      <c r="G73" s="111">
        <f>SUM(H72:J72)</f>
        <v>233</v>
      </c>
      <c r="H73" s="111"/>
      <c r="I73" s="111"/>
      <c r="J73" s="111">
        <f>SUM(K72:M72)</f>
        <v>200</v>
      </c>
      <c r="K73" s="111"/>
      <c r="L73" s="111"/>
      <c r="M73" s="88"/>
      <c r="N73" s="9"/>
    </row>
    <row r="74" spans="1:14" s="13" customFormat="1" ht="12.75">
      <c r="A74" s="11"/>
      <c r="B74" s="11" t="s">
        <v>124</v>
      </c>
      <c r="C74" s="12">
        <f>COUNT(C48:C71)</f>
        <v>7</v>
      </c>
      <c r="D74" s="12"/>
      <c r="E74" s="11"/>
      <c r="F74" s="12">
        <f>SUM(F50:F73)</f>
        <v>106</v>
      </c>
      <c r="G74" s="12">
        <f>SUM(G48:G71)-G59-G61</f>
        <v>433</v>
      </c>
      <c r="H74" s="12">
        <f aca="true" t="shared" si="8" ref="H74:M74">SUM(H48:H71)-H59-H61</f>
        <v>106</v>
      </c>
      <c r="I74" s="12">
        <f t="shared" si="8"/>
        <v>112</v>
      </c>
      <c r="J74" s="12">
        <f t="shared" si="8"/>
        <v>15</v>
      </c>
      <c r="K74" s="12">
        <f t="shared" si="8"/>
        <v>83</v>
      </c>
      <c r="L74" s="12">
        <f t="shared" si="8"/>
        <v>97</v>
      </c>
      <c r="M74" s="12">
        <f t="shared" si="8"/>
        <v>20</v>
      </c>
      <c r="N74" s="11"/>
    </row>
    <row r="75" spans="2:14" s="1" customFormat="1" ht="12.75">
      <c r="B75" s="18" t="s">
        <v>127</v>
      </c>
      <c r="C75" s="19"/>
      <c r="D75" s="19"/>
      <c r="E75" s="19"/>
      <c r="F75" s="13"/>
      <c r="G75" s="111">
        <f>SUM(H74:J74)</f>
        <v>233</v>
      </c>
      <c r="H75" s="111"/>
      <c r="I75" s="111"/>
      <c r="J75" s="111">
        <f>SUM(K74:M74)</f>
        <v>200</v>
      </c>
      <c r="K75" s="111"/>
      <c r="L75" s="111"/>
      <c r="M75" s="88"/>
      <c r="N75" s="9"/>
    </row>
    <row r="77" spans="1:14" ht="12.75">
      <c r="A77" s="1"/>
      <c r="B77" s="60" t="s">
        <v>67</v>
      </c>
      <c r="C77" s="19"/>
      <c r="D77" s="19"/>
      <c r="E77" s="19"/>
      <c r="F77" s="60">
        <f>SUM(F48:F71)</f>
        <v>60</v>
      </c>
      <c r="G77" s="61" t="s">
        <v>99</v>
      </c>
      <c r="H77" s="61" t="s">
        <v>100</v>
      </c>
      <c r="I77" s="59"/>
      <c r="J77" t="s">
        <v>112</v>
      </c>
      <c r="M77" s="10"/>
      <c r="N77" s="9"/>
    </row>
    <row r="78" spans="1:14" ht="12.75">
      <c r="A78" s="1"/>
      <c r="B78" s="62" t="s">
        <v>110</v>
      </c>
      <c r="C78" s="19"/>
      <c r="D78" s="19"/>
      <c r="E78" s="19"/>
      <c r="F78" s="63">
        <f>SUM(F48:F62)</f>
        <v>42</v>
      </c>
      <c r="G78" s="61">
        <f>+SUM(F48:F49)+F51+F59+F57</f>
        <v>21</v>
      </c>
      <c r="H78" s="61">
        <f>F78-G78</f>
        <v>21</v>
      </c>
      <c r="I78" s="59"/>
      <c r="J78" t="s">
        <v>125</v>
      </c>
      <c r="M78" s="10"/>
      <c r="N78" s="9"/>
    </row>
    <row r="79" spans="1:14" ht="12.75">
      <c r="A79" s="1"/>
      <c r="B79" s="62" t="s">
        <v>111</v>
      </c>
      <c r="C79" s="19"/>
      <c r="D79" s="19"/>
      <c r="E79" s="19"/>
      <c r="F79" s="63">
        <f>SUM(F65:F71)</f>
        <v>18</v>
      </c>
      <c r="G79" s="61">
        <f>+SUM(F65:F68)-4</f>
        <v>10</v>
      </c>
      <c r="H79" s="61">
        <f>F79-G79</f>
        <v>8</v>
      </c>
      <c r="I79" s="59"/>
      <c r="J79" s="59"/>
      <c r="K79" s="59"/>
      <c r="L79" s="59"/>
      <c r="M79" s="10"/>
      <c r="N79" s="9"/>
    </row>
    <row r="80" spans="1:14" ht="12.75">
      <c r="A80" s="1"/>
      <c r="B80" s="62"/>
      <c r="C80" s="19"/>
      <c r="D80" s="19"/>
      <c r="E80" s="19"/>
      <c r="F80" s="13"/>
      <c r="G80" s="60">
        <f>SUM(G78:G79)</f>
        <v>31</v>
      </c>
      <c r="H80" s="60">
        <f>SUM(H78:H79)</f>
        <v>29</v>
      </c>
      <c r="I80" s="59"/>
      <c r="J80" s="59"/>
      <c r="K80" s="59"/>
      <c r="L80" s="59"/>
      <c r="M80" s="10"/>
      <c r="N80" s="9"/>
    </row>
    <row r="81" spans="2:5" ht="12.75">
      <c r="B81" s="101" t="s">
        <v>76</v>
      </c>
      <c r="C81" s="102"/>
      <c r="D81" s="102"/>
      <c r="E81" s="102"/>
    </row>
    <row r="82" spans="2:13" s="39" customFormat="1" ht="12.75">
      <c r="B82" s="39" t="s">
        <v>77</v>
      </c>
      <c r="F82" s="39">
        <f>SUM(F48:F50)</f>
        <v>20</v>
      </c>
      <c r="G82" s="39">
        <f>SUM(G48:G50)</f>
        <v>120</v>
      </c>
      <c r="H82" s="39">
        <f aca="true" t="shared" si="9" ref="H82:M82">SUM(H48:H50)</f>
        <v>45</v>
      </c>
      <c r="I82" s="39">
        <f t="shared" si="9"/>
        <v>30</v>
      </c>
      <c r="J82" s="39">
        <f t="shared" si="9"/>
        <v>15</v>
      </c>
      <c r="K82" s="39">
        <f t="shared" si="9"/>
        <v>15</v>
      </c>
      <c r="L82" s="39">
        <f t="shared" si="9"/>
        <v>15</v>
      </c>
      <c r="M82" s="39">
        <f t="shared" si="9"/>
        <v>0</v>
      </c>
    </row>
    <row r="83" spans="2:13" s="25" customFormat="1" ht="12.75">
      <c r="B83" s="25" t="s">
        <v>78</v>
      </c>
      <c r="F83" s="51">
        <f>SUM(F51:F53)</f>
        <v>11</v>
      </c>
      <c r="G83" s="25">
        <f>SUM(G51:G53)</f>
        <v>80</v>
      </c>
      <c r="H83" s="25">
        <f aca="true" t="shared" si="10" ref="H83:M83">SUM(H51:H53)</f>
        <v>15</v>
      </c>
      <c r="I83" s="25">
        <f t="shared" si="10"/>
        <v>15</v>
      </c>
      <c r="J83" s="25">
        <f t="shared" si="10"/>
        <v>0</v>
      </c>
      <c r="K83" s="25">
        <f t="shared" si="10"/>
        <v>25</v>
      </c>
      <c r="L83" s="25">
        <f t="shared" si="10"/>
        <v>5</v>
      </c>
      <c r="M83" s="25">
        <f t="shared" si="10"/>
        <v>20</v>
      </c>
    </row>
    <row r="84" spans="2:13" s="40" customFormat="1" ht="12.75">
      <c r="B84" s="40" t="s">
        <v>32</v>
      </c>
      <c r="F84" s="50">
        <f>SUM(F54:F54)</f>
        <v>1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</row>
    <row r="85" spans="1:13" s="40" customFormat="1" ht="12.75">
      <c r="A85" s="50"/>
      <c r="B85" s="50" t="s">
        <v>88</v>
      </c>
      <c r="C85" s="50"/>
      <c r="D85" s="50"/>
      <c r="E85" s="50"/>
      <c r="F85" s="50">
        <f>SUM(F56:F56)</f>
        <v>3</v>
      </c>
      <c r="G85" s="50">
        <f>SUM(G56:G56)</f>
        <v>46</v>
      </c>
      <c r="H85" s="50">
        <f aca="true" t="shared" si="11" ref="H85:M85">SUM(H56:H56)</f>
        <v>0</v>
      </c>
      <c r="I85" s="50">
        <f t="shared" si="11"/>
        <v>23</v>
      </c>
      <c r="J85" s="50">
        <f t="shared" si="11"/>
        <v>0</v>
      </c>
      <c r="K85" s="50">
        <f t="shared" si="11"/>
        <v>0</v>
      </c>
      <c r="L85" s="50">
        <f t="shared" si="11"/>
        <v>23</v>
      </c>
      <c r="M85" s="50">
        <f t="shared" si="11"/>
        <v>0</v>
      </c>
    </row>
    <row r="86" spans="2:13" ht="12.75">
      <c r="B86" s="45" t="s">
        <v>80</v>
      </c>
      <c r="F86">
        <f>SUM(F82:F85)</f>
        <v>35</v>
      </c>
      <c r="G86">
        <f aca="true" t="shared" si="12" ref="G86:M86">SUM(G82:G85)</f>
        <v>246</v>
      </c>
      <c r="H86">
        <f t="shared" si="12"/>
        <v>60</v>
      </c>
      <c r="I86">
        <f t="shared" si="12"/>
        <v>68</v>
      </c>
      <c r="J86">
        <f t="shared" si="12"/>
        <v>15</v>
      </c>
      <c r="K86">
        <f t="shared" si="12"/>
        <v>40</v>
      </c>
      <c r="L86">
        <f t="shared" si="12"/>
        <v>43</v>
      </c>
      <c r="M86">
        <f t="shared" si="12"/>
        <v>20</v>
      </c>
    </row>
    <row r="87" spans="1:4" ht="12.75">
      <c r="A87" s="1"/>
      <c r="B87" s="18"/>
      <c r="C87" s="19"/>
      <c r="D87" s="19"/>
    </row>
    <row r="88" spans="4:8" ht="12.75">
      <c r="D88" s="81" t="s">
        <v>135</v>
      </c>
      <c r="E88" s="81" t="s">
        <v>136</v>
      </c>
      <c r="F88" s="81"/>
      <c r="G88" s="81" t="s">
        <v>135</v>
      </c>
      <c r="H88" s="81" t="s">
        <v>136</v>
      </c>
    </row>
    <row r="89" spans="2:13" ht="12.75">
      <c r="B89" s="15" t="s">
        <v>122</v>
      </c>
      <c r="D89" s="20" t="s">
        <v>41</v>
      </c>
      <c r="E89" s="20" t="s">
        <v>41</v>
      </c>
      <c r="F89" s="20" t="s">
        <v>0</v>
      </c>
      <c r="G89" s="20"/>
      <c r="H89" s="15"/>
      <c r="I89" s="15"/>
      <c r="J89" s="15"/>
      <c r="K89" s="15"/>
      <c r="L89" s="15"/>
      <c r="M89" s="15"/>
    </row>
    <row r="90" spans="2:13" ht="12.75">
      <c r="B90" t="s">
        <v>1</v>
      </c>
      <c r="D90" s="56">
        <f>G90/G93</f>
        <v>0.44386422976501305</v>
      </c>
      <c r="E90" s="56">
        <f>H90/H93</f>
        <v>0.46475195822454307</v>
      </c>
      <c r="F90" s="20" t="s">
        <v>42</v>
      </c>
      <c r="G90" s="20">
        <f>H127+K127</f>
        <v>170</v>
      </c>
      <c r="H90" s="20">
        <f>H129+K129</f>
        <v>178</v>
      </c>
      <c r="I90" s="15"/>
      <c r="J90" s="15"/>
      <c r="K90" s="15"/>
      <c r="L90" s="15"/>
      <c r="M90" s="15"/>
    </row>
    <row r="91" spans="2:13" ht="12.75">
      <c r="B91" t="s">
        <v>68</v>
      </c>
      <c r="D91" s="56">
        <f>G91/G93</f>
        <v>0.40992167101827676</v>
      </c>
      <c r="E91" s="56">
        <f>H91/H93</f>
        <v>0.38903394255874674</v>
      </c>
      <c r="F91" s="20" t="s">
        <v>43</v>
      </c>
      <c r="G91" s="20">
        <f>I127+L127</f>
        <v>157</v>
      </c>
      <c r="H91" s="20">
        <f>I129+L129</f>
        <v>149</v>
      </c>
      <c r="I91" s="15"/>
      <c r="J91" s="15"/>
      <c r="K91" s="15"/>
      <c r="L91" s="15"/>
      <c r="M91" s="15"/>
    </row>
    <row r="92" spans="2:13" ht="12.75">
      <c r="B92" t="s">
        <v>34</v>
      </c>
      <c r="D92" s="56">
        <f>G92/G93</f>
        <v>0.1462140992167102</v>
      </c>
      <c r="E92" s="56">
        <f>H92/H93</f>
        <v>0.1462140992167102</v>
      </c>
      <c r="F92" s="20" t="s">
        <v>44</v>
      </c>
      <c r="G92" s="20">
        <f>J127+M127</f>
        <v>56</v>
      </c>
      <c r="H92" s="20">
        <f>J129+M129</f>
        <v>56</v>
      </c>
      <c r="I92" s="15"/>
      <c r="J92" s="15"/>
      <c r="K92" s="15"/>
      <c r="L92" s="15"/>
      <c r="M92" s="15"/>
    </row>
    <row r="93" spans="2:13" ht="12.75">
      <c r="B93" t="s">
        <v>46</v>
      </c>
      <c r="D93" s="56">
        <f>SUM(D90:D92)</f>
        <v>1</v>
      </c>
      <c r="E93" s="56">
        <f>SUM(E90:E92)</f>
        <v>1</v>
      </c>
      <c r="F93" s="20" t="s">
        <v>3</v>
      </c>
      <c r="G93" s="20">
        <f>SUM(G90:G92)</f>
        <v>383</v>
      </c>
      <c r="H93" s="20">
        <f>SUM(H90:H92)</f>
        <v>383</v>
      </c>
      <c r="I93" s="15"/>
      <c r="J93" s="15"/>
      <c r="K93" s="15"/>
      <c r="L93" s="15"/>
      <c r="M93" s="15"/>
    </row>
    <row r="94" ht="12.75">
      <c r="B94" t="s">
        <v>87</v>
      </c>
    </row>
    <row r="95" spans="1:14" ht="12.75" customHeight="1">
      <c r="A95" s="112" t="s">
        <v>35</v>
      </c>
      <c r="B95" s="113" t="s">
        <v>4</v>
      </c>
      <c r="C95" s="116" t="s">
        <v>5</v>
      </c>
      <c r="D95" s="117"/>
      <c r="E95" s="118"/>
      <c r="F95" s="64" t="s">
        <v>6</v>
      </c>
      <c r="G95" s="116" t="s">
        <v>7</v>
      </c>
      <c r="H95" s="117"/>
      <c r="I95" s="117"/>
      <c r="J95" s="117"/>
      <c r="K95" s="117"/>
      <c r="L95" s="117"/>
      <c r="M95" s="118"/>
      <c r="N95" s="103" t="s">
        <v>8</v>
      </c>
    </row>
    <row r="96" spans="1:14" s="1" customFormat="1" ht="12.75">
      <c r="A96" s="112"/>
      <c r="B96" s="114"/>
      <c r="C96" s="65" t="s">
        <v>9</v>
      </c>
      <c r="D96" s="65" t="s">
        <v>10</v>
      </c>
      <c r="E96" s="66" t="s">
        <v>11</v>
      </c>
      <c r="F96" s="106" t="s">
        <v>67</v>
      </c>
      <c r="G96" s="66" t="s">
        <v>3</v>
      </c>
      <c r="H96" s="108" t="s">
        <v>96</v>
      </c>
      <c r="I96" s="109"/>
      <c r="J96" s="110"/>
      <c r="K96" s="108" t="s">
        <v>97</v>
      </c>
      <c r="L96" s="109"/>
      <c r="M96" s="110"/>
      <c r="N96" s="104"/>
    </row>
    <row r="97" spans="1:14" s="1" customFormat="1" ht="12.75">
      <c r="A97" s="112"/>
      <c r="B97" s="115"/>
      <c r="C97" s="68"/>
      <c r="D97" s="68" t="s">
        <v>14</v>
      </c>
      <c r="E97" s="69" t="s">
        <v>15</v>
      </c>
      <c r="F97" s="107"/>
      <c r="G97" s="69" t="s">
        <v>16</v>
      </c>
      <c r="H97" s="67" t="s">
        <v>17</v>
      </c>
      <c r="I97" s="70" t="s">
        <v>18</v>
      </c>
      <c r="J97" s="70" t="s">
        <v>19</v>
      </c>
      <c r="K97" s="70" t="s">
        <v>17</v>
      </c>
      <c r="L97" s="70" t="s">
        <v>18</v>
      </c>
      <c r="M97" s="70" t="s">
        <v>19</v>
      </c>
      <c r="N97" s="105"/>
    </row>
    <row r="98" spans="1:14" s="24" customFormat="1" ht="12.75">
      <c r="A98" s="78">
        <f>A97+1</f>
        <v>1</v>
      </c>
      <c r="B98" s="44" t="s">
        <v>59</v>
      </c>
      <c r="C98" s="42">
        <v>5</v>
      </c>
      <c r="D98" s="42">
        <v>5</v>
      </c>
      <c r="E98" s="42"/>
      <c r="F98" s="22">
        <v>4</v>
      </c>
      <c r="G98" s="42">
        <v>30</v>
      </c>
      <c r="H98" s="22">
        <v>15</v>
      </c>
      <c r="I98" s="22">
        <v>15</v>
      </c>
      <c r="J98" s="22">
        <v>0</v>
      </c>
      <c r="K98" s="22">
        <v>0</v>
      </c>
      <c r="L98" s="22">
        <v>0</v>
      </c>
      <c r="M98" s="22">
        <v>0</v>
      </c>
      <c r="N98" s="21"/>
    </row>
    <row r="99" spans="1:14" s="24" customFormat="1" ht="12.75">
      <c r="A99" s="78">
        <v>2</v>
      </c>
      <c r="B99" s="21" t="s">
        <v>62</v>
      </c>
      <c r="C99" s="42">
        <v>5</v>
      </c>
      <c r="D99" s="42">
        <v>5</v>
      </c>
      <c r="E99" s="42"/>
      <c r="F99" s="22">
        <v>4</v>
      </c>
      <c r="G99" s="42">
        <v>30</v>
      </c>
      <c r="H99" s="22">
        <v>15</v>
      </c>
      <c r="I99" s="22">
        <v>15</v>
      </c>
      <c r="J99" s="22">
        <v>0</v>
      </c>
      <c r="K99" s="22">
        <v>0</v>
      </c>
      <c r="L99" s="22">
        <v>0</v>
      </c>
      <c r="M99" s="22">
        <v>0</v>
      </c>
      <c r="N99" s="21"/>
    </row>
    <row r="100" spans="1:14" s="24" customFormat="1" ht="12.75">
      <c r="A100" s="78">
        <v>3</v>
      </c>
      <c r="B100" s="21" t="s">
        <v>63</v>
      </c>
      <c r="C100" s="22"/>
      <c r="D100" s="42">
        <v>5</v>
      </c>
      <c r="E100" s="22"/>
      <c r="F100" s="22">
        <v>4</v>
      </c>
      <c r="G100" s="22">
        <v>30</v>
      </c>
      <c r="H100" s="22">
        <v>15</v>
      </c>
      <c r="I100" s="22">
        <v>15</v>
      </c>
      <c r="J100" s="22">
        <v>0</v>
      </c>
      <c r="K100" s="22">
        <v>0</v>
      </c>
      <c r="L100" s="22">
        <v>0</v>
      </c>
      <c r="M100" s="22">
        <v>0</v>
      </c>
      <c r="N100" s="21"/>
    </row>
    <row r="101" spans="1:14" s="24" customFormat="1" ht="12.75">
      <c r="A101" s="78">
        <v>4</v>
      </c>
      <c r="B101" s="21" t="s">
        <v>64</v>
      </c>
      <c r="C101" s="22"/>
      <c r="D101" s="22">
        <v>6</v>
      </c>
      <c r="E101" s="22"/>
      <c r="F101" s="22">
        <v>4</v>
      </c>
      <c r="G101" s="22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15</v>
      </c>
      <c r="M101" s="22">
        <v>0</v>
      </c>
      <c r="N101" s="21"/>
    </row>
    <row r="102" spans="1:14" s="24" customFormat="1" ht="12.75">
      <c r="A102" s="78">
        <v>5</v>
      </c>
      <c r="B102" s="21" t="s">
        <v>39</v>
      </c>
      <c r="C102" s="22"/>
      <c r="D102" s="22">
        <v>6</v>
      </c>
      <c r="E102" s="22"/>
      <c r="F102" s="22">
        <v>4</v>
      </c>
      <c r="G102" s="22">
        <v>30</v>
      </c>
      <c r="H102" s="22">
        <v>0</v>
      </c>
      <c r="I102" s="22">
        <v>0</v>
      </c>
      <c r="J102" s="22">
        <v>0</v>
      </c>
      <c r="K102" s="22">
        <v>15</v>
      </c>
      <c r="L102" s="22">
        <v>7</v>
      </c>
      <c r="M102" s="22">
        <v>8</v>
      </c>
      <c r="N102" s="21"/>
    </row>
    <row r="103" spans="1:14" s="24" customFormat="1" ht="12.75">
      <c r="A103" s="78">
        <v>6</v>
      </c>
      <c r="B103" s="21" t="s">
        <v>107</v>
      </c>
      <c r="C103" s="22"/>
      <c r="D103" s="22">
        <v>6</v>
      </c>
      <c r="E103" s="22"/>
      <c r="F103" s="22">
        <v>4</v>
      </c>
      <c r="G103" s="22">
        <v>40</v>
      </c>
      <c r="H103" s="23">
        <v>0</v>
      </c>
      <c r="I103" s="23">
        <v>0</v>
      </c>
      <c r="J103" s="23">
        <v>0</v>
      </c>
      <c r="K103" s="23">
        <v>10</v>
      </c>
      <c r="L103" s="23">
        <v>5</v>
      </c>
      <c r="M103" s="23">
        <v>25</v>
      </c>
      <c r="N103" s="21"/>
    </row>
    <row r="104" spans="1:14" s="1" customFormat="1" ht="12.75">
      <c r="A104" s="70">
        <v>7</v>
      </c>
      <c r="B104" s="6" t="s">
        <v>31</v>
      </c>
      <c r="C104" s="7"/>
      <c r="D104" s="8"/>
      <c r="E104" s="7">
        <v>5.6</v>
      </c>
      <c r="F104" s="2">
        <v>10</v>
      </c>
      <c r="G104" s="2">
        <v>30</v>
      </c>
      <c r="H104" s="2">
        <v>0</v>
      </c>
      <c r="I104" s="2">
        <v>15</v>
      </c>
      <c r="J104" s="2">
        <v>0</v>
      </c>
      <c r="K104" s="2">
        <v>0</v>
      </c>
      <c r="L104" s="2">
        <v>15</v>
      </c>
      <c r="M104" s="2">
        <v>0</v>
      </c>
      <c r="N104" s="3" t="s">
        <v>105</v>
      </c>
    </row>
    <row r="105" spans="1:14" s="1" customFormat="1" ht="12.75">
      <c r="A105" s="70">
        <v>8</v>
      </c>
      <c r="B105" s="3" t="s">
        <v>70</v>
      </c>
      <c r="C105" s="2"/>
      <c r="D105" s="4">
        <v>5</v>
      </c>
      <c r="E105" s="2"/>
      <c r="F105" s="2">
        <v>2</v>
      </c>
      <c r="G105" s="2">
        <v>14</v>
      </c>
      <c r="H105" s="2">
        <v>4</v>
      </c>
      <c r="I105" s="2">
        <v>6</v>
      </c>
      <c r="J105" s="2">
        <v>4</v>
      </c>
      <c r="K105" s="2">
        <v>0</v>
      </c>
      <c r="L105" s="2">
        <v>0</v>
      </c>
      <c r="M105" s="2">
        <v>0</v>
      </c>
      <c r="N105" s="3"/>
    </row>
    <row r="106" spans="1:14" s="1" customFormat="1" ht="12.75">
      <c r="A106" s="70">
        <v>9</v>
      </c>
      <c r="B106" s="3" t="s">
        <v>36</v>
      </c>
      <c r="C106" s="4"/>
      <c r="D106" s="4">
        <v>5</v>
      </c>
      <c r="E106" s="4"/>
      <c r="F106" s="2">
        <v>2</v>
      </c>
      <c r="G106" s="4">
        <v>12</v>
      </c>
      <c r="H106" s="2">
        <v>4</v>
      </c>
      <c r="I106" s="2">
        <v>0</v>
      </c>
      <c r="J106" s="2">
        <v>8</v>
      </c>
      <c r="K106" s="2">
        <v>0</v>
      </c>
      <c r="L106" s="2">
        <v>0</v>
      </c>
      <c r="M106" s="2">
        <v>0</v>
      </c>
      <c r="N106" s="3"/>
    </row>
    <row r="107" spans="1:14" s="1" customFormat="1" ht="12.75">
      <c r="A107" s="70">
        <v>10</v>
      </c>
      <c r="B107" s="6" t="s">
        <v>60</v>
      </c>
      <c r="C107" s="7"/>
      <c r="D107" s="8">
        <v>5</v>
      </c>
      <c r="E107" s="7"/>
      <c r="F107" s="2">
        <v>1</v>
      </c>
      <c r="G107" s="2">
        <v>8</v>
      </c>
      <c r="H107" s="2">
        <v>8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/>
    </row>
    <row r="108" spans="1:14" s="1" customFormat="1" ht="12.75">
      <c r="A108" s="70" t="s">
        <v>113</v>
      </c>
      <c r="B108" s="3" t="s">
        <v>75</v>
      </c>
      <c r="C108" s="2"/>
      <c r="D108" s="4">
        <v>5</v>
      </c>
      <c r="E108" s="2"/>
      <c r="F108" s="2">
        <v>1</v>
      </c>
      <c r="G108" s="2">
        <v>8</v>
      </c>
      <c r="H108" s="2">
        <v>0</v>
      </c>
      <c r="I108" s="2">
        <v>8</v>
      </c>
      <c r="J108" s="2">
        <v>0</v>
      </c>
      <c r="K108" s="2">
        <v>0</v>
      </c>
      <c r="L108" s="2">
        <v>0</v>
      </c>
      <c r="M108" s="2">
        <v>0</v>
      </c>
      <c r="N108" s="27" t="s">
        <v>149</v>
      </c>
    </row>
    <row r="109" spans="1:14" s="1" customFormat="1" ht="12.75">
      <c r="A109" s="70" t="s">
        <v>114</v>
      </c>
      <c r="B109" s="3" t="s">
        <v>71</v>
      </c>
      <c r="C109" s="2"/>
      <c r="D109" s="2">
        <v>5</v>
      </c>
      <c r="E109" s="2"/>
      <c r="F109" s="2"/>
      <c r="G109" s="2">
        <v>8</v>
      </c>
      <c r="H109" s="5">
        <v>8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27" t="s">
        <v>149</v>
      </c>
    </row>
    <row r="110" spans="1:14" s="1" customFormat="1" ht="12.75">
      <c r="A110" s="70" t="s">
        <v>116</v>
      </c>
      <c r="B110" s="3" t="s">
        <v>72</v>
      </c>
      <c r="C110" s="17">
        <v>5</v>
      </c>
      <c r="D110" s="4">
        <v>5</v>
      </c>
      <c r="E110" s="2"/>
      <c r="F110" s="2">
        <v>1</v>
      </c>
      <c r="G110" s="2">
        <v>14</v>
      </c>
      <c r="H110" s="2">
        <v>8</v>
      </c>
      <c r="I110" s="2">
        <v>6</v>
      </c>
      <c r="J110" s="2">
        <v>0</v>
      </c>
      <c r="K110" s="2">
        <v>0</v>
      </c>
      <c r="L110" s="2">
        <v>0</v>
      </c>
      <c r="M110" s="2">
        <v>0</v>
      </c>
      <c r="N110" s="27" t="s">
        <v>148</v>
      </c>
    </row>
    <row r="111" spans="1:14" ht="12.75">
      <c r="A111" s="70" t="s">
        <v>117</v>
      </c>
      <c r="B111" s="6" t="s">
        <v>61</v>
      </c>
      <c r="C111" s="7">
        <v>5</v>
      </c>
      <c r="D111" s="8">
        <v>5</v>
      </c>
      <c r="E111" s="7"/>
      <c r="F111" s="7"/>
      <c r="G111" s="7">
        <v>14</v>
      </c>
      <c r="H111" s="5">
        <v>8</v>
      </c>
      <c r="I111" s="5">
        <v>6</v>
      </c>
      <c r="J111" s="5">
        <v>0</v>
      </c>
      <c r="K111" s="5">
        <v>0</v>
      </c>
      <c r="L111" s="5">
        <v>0</v>
      </c>
      <c r="M111" s="5">
        <v>0</v>
      </c>
      <c r="N111" s="27" t="s">
        <v>148</v>
      </c>
    </row>
    <row r="112" spans="1:14" s="1" customFormat="1" ht="12.75">
      <c r="A112" s="70" t="s">
        <v>118</v>
      </c>
      <c r="B112" s="3" t="s">
        <v>65</v>
      </c>
      <c r="C112" s="2">
        <v>6</v>
      </c>
      <c r="D112" s="2">
        <v>6</v>
      </c>
      <c r="E112" s="2"/>
      <c r="F112" s="2">
        <v>1</v>
      </c>
      <c r="G112" s="2">
        <v>14</v>
      </c>
      <c r="H112" s="2">
        <v>0</v>
      </c>
      <c r="I112" s="2">
        <v>0</v>
      </c>
      <c r="J112" s="2">
        <v>0</v>
      </c>
      <c r="K112" s="2">
        <v>8</v>
      </c>
      <c r="L112" s="2">
        <v>6</v>
      </c>
      <c r="M112" s="2">
        <v>0</v>
      </c>
      <c r="N112" s="27" t="s">
        <v>147</v>
      </c>
    </row>
    <row r="113" spans="1:14" s="1" customFormat="1" ht="12.75">
      <c r="A113" s="70" t="s">
        <v>119</v>
      </c>
      <c r="B113" s="3" t="s">
        <v>37</v>
      </c>
      <c r="C113" s="2">
        <v>6</v>
      </c>
      <c r="D113" s="2">
        <v>6</v>
      </c>
      <c r="E113" s="2"/>
      <c r="F113" s="2"/>
      <c r="G113" s="2">
        <v>14</v>
      </c>
      <c r="H113" s="2">
        <v>0</v>
      </c>
      <c r="I113" s="2">
        <v>0</v>
      </c>
      <c r="J113" s="2">
        <v>0</v>
      </c>
      <c r="K113" s="2">
        <v>8</v>
      </c>
      <c r="L113" s="2">
        <v>6</v>
      </c>
      <c r="M113" s="2">
        <v>0</v>
      </c>
      <c r="N113" s="87" t="s">
        <v>147</v>
      </c>
    </row>
    <row r="114" spans="1:14" s="1" customFormat="1" ht="12.75">
      <c r="A114" s="70" t="s">
        <v>120</v>
      </c>
      <c r="B114" s="3" t="s">
        <v>66</v>
      </c>
      <c r="C114" s="4"/>
      <c r="D114" s="4">
        <v>6</v>
      </c>
      <c r="E114" s="4"/>
      <c r="F114" s="2">
        <v>1</v>
      </c>
      <c r="G114" s="4">
        <v>9</v>
      </c>
      <c r="H114" s="2">
        <v>0</v>
      </c>
      <c r="I114" s="2">
        <v>0</v>
      </c>
      <c r="J114" s="2">
        <v>0</v>
      </c>
      <c r="K114" s="2">
        <v>9</v>
      </c>
      <c r="L114" s="2">
        <v>0</v>
      </c>
      <c r="M114" s="2">
        <v>0</v>
      </c>
      <c r="N114" s="27" t="s">
        <v>150</v>
      </c>
    </row>
    <row r="115" spans="1:14" s="1" customFormat="1" ht="12.75">
      <c r="A115" s="70" t="s">
        <v>121</v>
      </c>
      <c r="B115" s="3" t="s">
        <v>115</v>
      </c>
      <c r="C115" s="2"/>
      <c r="D115" s="2">
        <v>6</v>
      </c>
      <c r="E115" s="2"/>
      <c r="F115" s="2"/>
      <c r="G115" s="2">
        <v>9</v>
      </c>
      <c r="H115" s="5">
        <v>0</v>
      </c>
      <c r="I115" s="5">
        <v>0</v>
      </c>
      <c r="J115" s="5">
        <v>0</v>
      </c>
      <c r="K115" s="5">
        <v>9</v>
      </c>
      <c r="L115" s="5">
        <v>0</v>
      </c>
      <c r="M115" s="5">
        <v>0</v>
      </c>
      <c r="N115" s="27" t="s">
        <v>151</v>
      </c>
    </row>
    <row r="117" spans="1:14" s="1" customFormat="1" ht="12.75">
      <c r="A117" s="3"/>
      <c r="B117" s="43" t="s">
        <v>82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</row>
    <row r="118" spans="1:14" s="1" customFormat="1" ht="12.75">
      <c r="A118" s="3">
        <v>15</v>
      </c>
      <c r="B118" s="3" t="s">
        <v>174</v>
      </c>
      <c r="C118" s="2"/>
      <c r="D118" s="2">
        <v>5</v>
      </c>
      <c r="E118" s="2"/>
      <c r="F118" s="2">
        <v>2</v>
      </c>
      <c r="G118" s="2">
        <v>7</v>
      </c>
      <c r="H118" s="2">
        <v>4</v>
      </c>
      <c r="I118" s="2">
        <v>3</v>
      </c>
      <c r="J118" s="2">
        <v>0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16</v>
      </c>
      <c r="B119" s="3" t="s">
        <v>175</v>
      </c>
      <c r="C119" s="2">
        <v>5</v>
      </c>
      <c r="D119" s="2">
        <v>5</v>
      </c>
      <c r="E119" s="2"/>
      <c r="F119" s="2">
        <v>4</v>
      </c>
      <c r="G119" s="2">
        <v>20</v>
      </c>
      <c r="H119" s="2">
        <v>6</v>
      </c>
      <c r="I119" s="2">
        <v>8</v>
      </c>
      <c r="J119" s="2">
        <v>6</v>
      </c>
      <c r="K119" s="2">
        <v>0</v>
      </c>
      <c r="L119" s="2">
        <v>0</v>
      </c>
      <c r="M119" s="2">
        <v>0</v>
      </c>
      <c r="N119" s="3"/>
    </row>
    <row r="120" spans="1:14" s="1" customFormat="1" ht="12.75">
      <c r="A120" s="3">
        <v>17</v>
      </c>
      <c r="B120" s="3" t="s">
        <v>176</v>
      </c>
      <c r="C120" s="2"/>
      <c r="D120" s="2">
        <v>5</v>
      </c>
      <c r="E120" s="2"/>
      <c r="F120" s="2">
        <v>1</v>
      </c>
      <c r="G120" s="2">
        <v>6</v>
      </c>
      <c r="H120" s="2">
        <v>6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3"/>
    </row>
    <row r="121" spans="1:14" s="1" customFormat="1" ht="12.75">
      <c r="A121" s="3">
        <v>18</v>
      </c>
      <c r="B121" s="3" t="s">
        <v>177</v>
      </c>
      <c r="C121" s="2"/>
      <c r="D121" s="2">
        <v>5</v>
      </c>
      <c r="E121" s="2"/>
      <c r="F121" s="2">
        <v>2</v>
      </c>
      <c r="G121" s="2">
        <v>14</v>
      </c>
      <c r="H121" s="2">
        <v>4</v>
      </c>
      <c r="I121" s="2">
        <v>10</v>
      </c>
      <c r="J121" s="2">
        <v>0</v>
      </c>
      <c r="K121" s="2">
        <v>0</v>
      </c>
      <c r="L121" s="2">
        <v>0</v>
      </c>
      <c r="M121" s="2">
        <v>0</v>
      </c>
      <c r="N121" s="3"/>
    </row>
    <row r="122" spans="1:14" s="1" customFormat="1" ht="12.75">
      <c r="A122" s="3">
        <v>19</v>
      </c>
      <c r="B122" s="3" t="s">
        <v>178</v>
      </c>
      <c r="C122" s="2">
        <v>6</v>
      </c>
      <c r="D122" s="2">
        <v>6</v>
      </c>
      <c r="E122" s="2"/>
      <c r="F122" s="2">
        <v>3</v>
      </c>
      <c r="G122" s="2">
        <v>14</v>
      </c>
      <c r="H122" s="2">
        <v>0</v>
      </c>
      <c r="I122" s="2">
        <v>0</v>
      </c>
      <c r="J122" s="2">
        <v>0</v>
      </c>
      <c r="K122" s="2">
        <v>6</v>
      </c>
      <c r="L122" s="2">
        <v>8</v>
      </c>
      <c r="M122" s="2">
        <v>0</v>
      </c>
      <c r="N122" s="3"/>
    </row>
    <row r="123" spans="1:14" s="1" customFormat="1" ht="12.75">
      <c r="A123" s="3">
        <v>20</v>
      </c>
      <c r="B123" s="3" t="s">
        <v>179</v>
      </c>
      <c r="C123" s="2"/>
      <c r="D123" s="2">
        <v>6</v>
      </c>
      <c r="E123" s="2"/>
      <c r="F123" s="2">
        <v>2</v>
      </c>
      <c r="G123" s="2">
        <v>6</v>
      </c>
      <c r="H123" s="2">
        <v>0</v>
      </c>
      <c r="I123" s="2">
        <v>0</v>
      </c>
      <c r="J123" s="2">
        <v>0</v>
      </c>
      <c r="K123" s="2">
        <v>6</v>
      </c>
      <c r="L123" s="2">
        <v>0</v>
      </c>
      <c r="M123" s="2">
        <v>0</v>
      </c>
      <c r="N123" s="3"/>
    </row>
    <row r="124" spans="1:14" s="1" customFormat="1" ht="12.75">
      <c r="A124" s="3">
        <v>21</v>
      </c>
      <c r="B124" s="3" t="s">
        <v>180</v>
      </c>
      <c r="C124" s="2"/>
      <c r="D124" s="2">
        <v>6</v>
      </c>
      <c r="E124" s="2"/>
      <c r="F124" s="2">
        <v>1</v>
      </c>
      <c r="G124" s="2">
        <v>5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5</v>
      </c>
      <c r="N124" s="3"/>
    </row>
    <row r="125" spans="1:14" s="1" customFormat="1" ht="12.75">
      <c r="A125" s="3">
        <v>22</v>
      </c>
      <c r="B125" s="3" t="s">
        <v>181</v>
      </c>
      <c r="C125" s="2"/>
      <c r="D125" s="2">
        <v>6</v>
      </c>
      <c r="E125" s="2"/>
      <c r="F125" s="2">
        <v>1</v>
      </c>
      <c r="G125" s="2">
        <v>6</v>
      </c>
      <c r="H125" s="2">
        <v>0</v>
      </c>
      <c r="I125" s="2">
        <v>0</v>
      </c>
      <c r="J125" s="2">
        <v>0</v>
      </c>
      <c r="K125" s="2">
        <v>6</v>
      </c>
      <c r="L125" s="2">
        <v>0</v>
      </c>
      <c r="M125" s="2">
        <v>0</v>
      </c>
      <c r="N125" s="3"/>
    </row>
    <row r="126" spans="1:14" s="1" customFormat="1" ht="12.75">
      <c r="A126" s="3">
        <v>23</v>
      </c>
      <c r="B126" s="3" t="s">
        <v>182</v>
      </c>
      <c r="C126" s="2"/>
      <c r="D126" s="2">
        <v>6</v>
      </c>
      <c r="E126" s="2"/>
      <c r="F126" s="2">
        <v>1</v>
      </c>
      <c r="G126" s="2">
        <v>6</v>
      </c>
      <c r="H126" s="2">
        <v>0</v>
      </c>
      <c r="I126" s="2">
        <v>0</v>
      </c>
      <c r="J126" s="2">
        <v>0</v>
      </c>
      <c r="K126" s="2">
        <v>6</v>
      </c>
      <c r="L126" s="2">
        <v>0</v>
      </c>
      <c r="M126" s="2">
        <v>0</v>
      </c>
      <c r="N126" s="3"/>
    </row>
    <row r="127" spans="1:14" s="13" customFormat="1" ht="12.75">
      <c r="A127" s="11"/>
      <c r="B127" s="11" t="s">
        <v>123</v>
      </c>
      <c r="C127" s="12">
        <v>6</v>
      </c>
      <c r="D127" s="11"/>
      <c r="E127" s="11"/>
      <c r="F127" s="12">
        <f>SUM(F98:F126)</f>
        <v>60</v>
      </c>
      <c r="G127" s="12">
        <f>SUM(G98:G126)-G109-G111-G113-G115</f>
        <v>383</v>
      </c>
      <c r="H127" s="12">
        <f aca="true" t="shared" si="13" ref="H127:M127">SUM(H98:H126)-H109-H111-H113-H115</f>
        <v>89</v>
      </c>
      <c r="I127" s="12">
        <f t="shared" si="13"/>
        <v>101</v>
      </c>
      <c r="J127" s="12">
        <f t="shared" si="13"/>
        <v>18</v>
      </c>
      <c r="K127" s="12">
        <f t="shared" si="13"/>
        <v>81</v>
      </c>
      <c r="L127" s="12">
        <f t="shared" si="13"/>
        <v>56</v>
      </c>
      <c r="M127" s="12">
        <f t="shared" si="13"/>
        <v>38</v>
      </c>
      <c r="N127" s="11"/>
    </row>
    <row r="128" spans="2:14" s="15" customFormat="1" ht="12.75">
      <c r="B128" s="15" t="s">
        <v>126</v>
      </c>
      <c r="C128" s="86"/>
      <c r="H128" s="100">
        <f>SUM(H127:J127)</f>
        <v>208</v>
      </c>
      <c r="I128" s="100"/>
      <c r="J128" s="100"/>
      <c r="K128" s="100">
        <f>SUM(K127:M127)</f>
        <v>175</v>
      </c>
      <c r="L128" s="100"/>
      <c r="M128" s="100"/>
      <c r="N128" s="14"/>
    </row>
    <row r="129" spans="1:14" s="13" customFormat="1" ht="12.75">
      <c r="A129" s="11"/>
      <c r="B129" s="11" t="s">
        <v>124</v>
      </c>
      <c r="C129" s="12">
        <v>6</v>
      </c>
      <c r="D129" s="11"/>
      <c r="E129" s="11"/>
      <c r="F129" s="12">
        <f>SUM(F98:F126)</f>
        <v>60</v>
      </c>
      <c r="G129" s="12">
        <f aca="true" t="shared" si="14" ref="G129:M129">SUM(G98:G126)-G108-G110-G112-G114</f>
        <v>383</v>
      </c>
      <c r="H129" s="12">
        <f t="shared" si="14"/>
        <v>97</v>
      </c>
      <c r="I129" s="12">
        <f t="shared" si="14"/>
        <v>93</v>
      </c>
      <c r="J129" s="12">
        <f t="shared" si="14"/>
        <v>18</v>
      </c>
      <c r="K129" s="12">
        <f t="shared" si="14"/>
        <v>81</v>
      </c>
      <c r="L129" s="12">
        <f t="shared" si="14"/>
        <v>56</v>
      </c>
      <c r="M129" s="12">
        <f t="shared" si="14"/>
        <v>38</v>
      </c>
      <c r="N129" s="11"/>
    </row>
    <row r="130" spans="2:14" s="15" customFormat="1" ht="12.75">
      <c r="B130" s="15" t="s">
        <v>127</v>
      </c>
      <c r="H130" s="100">
        <f>SUM(H129:J129)</f>
        <v>208</v>
      </c>
      <c r="I130" s="100"/>
      <c r="J130" s="100"/>
      <c r="K130" s="100">
        <f>SUM(K129:M129)</f>
        <v>175</v>
      </c>
      <c r="L130" s="100"/>
      <c r="M130" s="100"/>
      <c r="N130" s="14"/>
    </row>
    <row r="132" spans="1:14" ht="12.75">
      <c r="A132" s="1"/>
      <c r="B132" s="60" t="s">
        <v>67</v>
      </c>
      <c r="C132" s="19"/>
      <c r="D132" s="19"/>
      <c r="E132" s="19"/>
      <c r="F132" s="60">
        <f>SUM(F98:F126)</f>
        <v>60</v>
      </c>
      <c r="G132" s="61" t="s">
        <v>101</v>
      </c>
      <c r="H132" s="61" t="s">
        <v>102</v>
      </c>
      <c r="I132" s="59"/>
      <c r="J132" s="59"/>
      <c r="K132" s="59"/>
      <c r="L132" s="59"/>
      <c r="M132" s="10"/>
      <c r="N132" s="9"/>
    </row>
    <row r="133" spans="1:14" ht="12.75">
      <c r="A133" s="1"/>
      <c r="B133" s="62" t="s">
        <v>110</v>
      </c>
      <c r="C133" s="19"/>
      <c r="D133" s="19"/>
      <c r="E133" s="19"/>
      <c r="F133" s="63">
        <f>SUM(F98:F115)</f>
        <v>43</v>
      </c>
      <c r="G133" s="61">
        <f>+SUM(F98:F100)+SUM(F105:F111)</f>
        <v>19</v>
      </c>
      <c r="H133" s="61">
        <f>F133-G133</f>
        <v>24</v>
      </c>
      <c r="I133" s="59"/>
      <c r="J133" s="59"/>
      <c r="K133" s="59"/>
      <c r="L133" s="59"/>
      <c r="M133" s="10"/>
      <c r="N133" s="9"/>
    </row>
    <row r="134" spans="1:14" ht="12.75">
      <c r="A134" s="1"/>
      <c r="B134" s="62" t="s">
        <v>111</v>
      </c>
      <c r="C134" s="19"/>
      <c r="D134" s="19"/>
      <c r="E134" s="19"/>
      <c r="F134" s="63">
        <f>SUM(F118:F126)</f>
        <v>17</v>
      </c>
      <c r="G134" s="61">
        <f>+SUM(F118:F121)</f>
        <v>9</v>
      </c>
      <c r="H134" s="61">
        <f>F134-G134</f>
        <v>8</v>
      </c>
      <c r="I134" s="59"/>
      <c r="J134" s="59"/>
      <c r="K134" s="59"/>
      <c r="L134" s="59"/>
      <c r="M134" s="10"/>
      <c r="N134" s="9"/>
    </row>
    <row r="135" spans="1:14" ht="12.75">
      <c r="A135" s="1"/>
      <c r="B135" s="1"/>
      <c r="C135" s="19"/>
      <c r="D135" s="19"/>
      <c r="E135" s="19"/>
      <c r="F135" s="13"/>
      <c r="G135" s="60">
        <f>SUM(G133:G134)</f>
        <v>28</v>
      </c>
      <c r="H135" s="60">
        <f>SUM(H133:H134)</f>
        <v>32</v>
      </c>
      <c r="I135" s="59"/>
      <c r="J135" s="59"/>
      <c r="K135" s="59"/>
      <c r="L135" s="59"/>
      <c r="M135" s="10"/>
      <c r="N135" s="9"/>
    </row>
    <row r="136" spans="2:5" ht="12.75">
      <c r="B136" s="101" t="s">
        <v>76</v>
      </c>
      <c r="C136" s="102"/>
      <c r="D136" s="102"/>
      <c r="E136" s="102"/>
    </row>
    <row r="137" spans="2:13" s="25" customFormat="1" ht="12.75">
      <c r="B137" s="25" t="s">
        <v>78</v>
      </c>
      <c r="F137" s="51">
        <f>SUM(F98:F103)</f>
        <v>24</v>
      </c>
      <c r="G137" s="25">
        <f>SUM(G98:G103)</f>
        <v>190</v>
      </c>
      <c r="H137" s="25">
        <f aca="true" t="shared" si="15" ref="H137:M137">SUM(H98:H103)</f>
        <v>45</v>
      </c>
      <c r="I137" s="25">
        <f t="shared" si="15"/>
        <v>45</v>
      </c>
      <c r="J137" s="25">
        <f t="shared" si="15"/>
        <v>0</v>
      </c>
      <c r="K137" s="25">
        <f t="shared" si="15"/>
        <v>40</v>
      </c>
      <c r="L137" s="25">
        <f t="shared" si="15"/>
        <v>27</v>
      </c>
      <c r="M137" s="25">
        <f t="shared" si="15"/>
        <v>33</v>
      </c>
    </row>
    <row r="141" spans="2:5" ht="12.75">
      <c r="B141" t="s">
        <v>76</v>
      </c>
      <c r="D141" t="s">
        <v>89</v>
      </c>
      <c r="E141" t="s">
        <v>90</v>
      </c>
    </row>
    <row r="142" spans="2:13" s="39" customFormat="1" ht="12.75">
      <c r="B142" s="39" t="s">
        <v>77</v>
      </c>
      <c r="D142" s="39">
        <v>300</v>
      </c>
      <c r="E142" s="39">
        <v>36</v>
      </c>
      <c r="F142" s="39">
        <f aca="true" t="shared" si="16" ref="F142:M142">+F29+F82</f>
        <v>54</v>
      </c>
      <c r="G142" s="39">
        <f t="shared" si="16"/>
        <v>304</v>
      </c>
      <c r="H142" s="39">
        <f t="shared" si="16"/>
        <v>105</v>
      </c>
      <c r="I142" s="39">
        <f t="shared" si="16"/>
        <v>120</v>
      </c>
      <c r="J142" s="39">
        <f t="shared" si="16"/>
        <v>15</v>
      </c>
      <c r="K142" s="39">
        <f t="shared" si="16"/>
        <v>49</v>
      </c>
      <c r="L142" s="39">
        <f t="shared" si="16"/>
        <v>15</v>
      </c>
      <c r="M142" s="39">
        <f t="shared" si="16"/>
        <v>0</v>
      </c>
    </row>
    <row r="143" spans="2:13" s="25" customFormat="1" ht="12.75">
      <c r="B143" s="25" t="s">
        <v>78</v>
      </c>
      <c r="D143" s="25">
        <v>300</v>
      </c>
      <c r="E143" s="25">
        <v>36</v>
      </c>
      <c r="F143" s="25">
        <f aca="true" t="shared" si="17" ref="F143:M143">+F30+F83+F137</f>
        <v>41</v>
      </c>
      <c r="G143" s="25">
        <f t="shared" si="17"/>
        <v>300</v>
      </c>
      <c r="H143" s="25">
        <f t="shared" si="17"/>
        <v>60</v>
      </c>
      <c r="I143" s="25">
        <f t="shared" si="17"/>
        <v>60</v>
      </c>
      <c r="J143" s="25">
        <f t="shared" si="17"/>
        <v>0</v>
      </c>
      <c r="K143" s="25">
        <f t="shared" si="17"/>
        <v>80</v>
      </c>
      <c r="L143" s="25">
        <f t="shared" si="17"/>
        <v>47</v>
      </c>
      <c r="M143" s="25">
        <f t="shared" si="17"/>
        <v>53</v>
      </c>
    </row>
    <row r="144" spans="2:13" s="40" customFormat="1" ht="12.75">
      <c r="B144" s="40" t="s">
        <v>79</v>
      </c>
      <c r="D144" s="40">
        <v>60</v>
      </c>
      <c r="E144" s="40">
        <v>3</v>
      </c>
      <c r="F144" s="40">
        <f>+F31</f>
        <v>6</v>
      </c>
      <c r="G144" s="40">
        <f>+SUM(G31:G31)</f>
        <v>60</v>
      </c>
      <c r="H144" s="40">
        <f aca="true" t="shared" si="18" ref="H144:M144">+SUM(H31:H31)</f>
        <v>30</v>
      </c>
      <c r="I144" s="40">
        <f t="shared" si="18"/>
        <v>0</v>
      </c>
      <c r="J144" s="40">
        <f t="shared" si="18"/>
        <v>0</v>
      </c>
      <c r="K144" s="40">
        <f t="shared" si="18"/>
        <v>30</v>
      </c>
      <c r="L144" s="40">
        <f t="shared" si="18"/>
        <v>0</v>
      </c>
      <c r="M144" s="40">
        <f t="shared" si="18"/>
        <v>0</v>
      </c>
    </row>
    <row r="145" spans="2:13" s="40" customFormat="1" ht="12.75">
      <c r="B145" s="40" t="s">
        <v>23</v>
      </c>
      <c r="D145" s="40">
        <v>30</v>
      </c>
      <c r="E145" s="40">
        <v>2</v>
      </c>
      <c r="F145" s="40">
        <f>+F32</f>
        <v>2</v>
      </c>
      <c r="G145" s="40">
        <f>SUM(G32:G32)</f>
        <v>30</v>
      </c>
      <c r="H145" s="40">
        <f aca="true" t="shared" si="19" ref="H145:M145">SUM(H32:H32)</f>
        <v>0</v>
      </c>
      <c r="I145" s="40">
        <f t="shared" si="19"/>
        <v>0</v>
      </c>
      <c r="J145" s="40">
        <f t="shared" si="19"/>
        <v>30</v>
      </c>
      <c r="K145" s="40">
        <f t="shared" si="19"/>
        <v>0</v>
      </c>
      <c r="L145" s="40">
        <f t="shared" si="19"/>
        <v>0</v>
      </c>
      <c r="M145" s="40">
        <f t="shared" si="19"/>
        <v>0</v>
      </c>
    </row>
    <row r="146" spans="2:13" s="40" customFormat="1" ht="12.75">
      <c r="B146" s="40" t="s">
        <v>32</v>
      </c>
      <c r="D146" s="40">
        <v>0</v>
      </c>
      <c r="E146" s="40">
        <v>0</v>
      </c>
      <c r="F146" s="40">
        <f>+F84</f>
        <v>1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</row>
    <row r="147" spans="1:13" ht="12.75">
      <c r="A147" s="50"/>
      <c r="B147" s="50" t="s">
        <v>88</v>
      </c>
      <c r="C147" s="50"/>
      <c r="D147" s="50">
        <v>120</v>
      </c>
      <c r="E147" s="50">
        <v>5</v>
      </c>
      <c r="F147" s="50">
        <f aca="true" t="shared" si="20" ref="F147:M147">+F33+F85</f>
        <v>5</v>
      </c>
      <c r="G147" s="50">
        <f t="shared" si="20"/>
        <v>90</v>
      </c>
      <c r="H147" s="50">
        <f t="shared" si="20"/>
        <v>0</v>
      </c>
      <c r="I147" s="50">
        <f t="shared" si="20"/>
        <v>45</v>
      </c>
      <c r="J147" s="50">
        <f t="shared" si="20"/>
        <v>0</v>
      </c>
      <c r="K147" s="50">
        <f t="shared" si="20"/>
        <v>0</v>
      </c>
      <c r="L147" s="50">
        <f t="shared" si="20"/>
        <v>45</v>
      </c>
      <c r="M147" s="50">
        <f t="shared" si="20"/>
        <v>0</v>
      </c>
    </row>
    <row r="148" spans="1:13" ht="12.75">
      <c r="A148" s="53"/>
      <c r="B148" s="54" t="s">
        <v>80</v>
      </c>
      <c r="C148" s="53"/>
      <c r="D148" s="53">
        <f>SUM(D142:D147)</f>
        <v>810</v>
      </c>
      <c r="E148" s="53">
        <f>SUM(E142:E147)</f>
        <v>82</v>
      </c>
      <c r="F148" s="53">
        <f>SUM(F142:F147)</f>
        <v>109</v>
      </c>
      <c r="G148" s="53">
        <f>+SUM(G142:G147)</f>
        <v>784</v>
      </c>
      <c r="H148" s="53">
        <f aca="true" t="shared" si="21" ref="H148:M148">+SUM(H142:H147)</f>
        <v>195</v>
      </c>
      <c r="I148" s="53">
        <f t="shared" si="21"/>
        <v>225</v>
      </c>
      <c r="J148" s="15">
        <f t="shared" si="21"/>
        <v>45</v>
      </c>
      <c r="K148" s="15">
        <f t="shared" si="21"/>
        <v>159</v>
      </c>
      <c r="L148" s="15">
        <f t="shared" si="21"/>
        <v>107</v>
      </c>
      <c r="M148" s="15">
        <f t="shared" si="21"/>
        <v>53</v>
      </c>
    </row>
    <row r="149" ht="12.75">
      <c r="B149" s="45"/>
    </row>
    <row r="150" spans="2:8" ht="12.75">
      <c r="B150" s="89" t="s">
        <v>142</v>
      </c>
      <c r="C150" s="20"/>
      <c r="D150" s="20"/>
      <c r="E150" s="20"/>
      <c r="F150" s="20"/>
      <c r="G150" s="20"/>
      <c r="H150" s="20"/>
    </row>
    <row r="151" spans="2:8" ht="12.75">
      <c r="B151" s="20"/>
      <c r="C151" s="72" t="s">
        <v>80</v>
      </c>
      <c r="D151" s="72" t="s">
        <v>45</v>
      </c>
      <c r="E151" s="72" t="s">
        <v>110</v>
      </c>
      <c r="F151" s="72" t="s">
        <v>45</v>
      </c>
      <c r="G151" s="72" t="s">
        <v>111</v>
      </c>
      <c r="H151" s="72" t="s">
        <v>45</v>
      </c>
    </row>
    <row r="152" spans="2:8" ht="12.75">
      <c r="B152" s="72" t="s">
        <v>83</v>
      </c>
      <c r="C152" s="20">
        <f>+E152+G152</f>
        <v>558</v>
      </c>
      <c r="D152" s="83">
        <f>+C152/C$155</f>
        <v>0.465</v>
      </c>
      <c r="E152" s="20">
        <f>SUM(H$12:H$22)+SUM(K$12:K$22)+SUM(H$48:H$59)+SUM(K$48:K$59)+SUM(H$98:H$108)+SUM(K$98:K$108)+H$61+K$61+H$110+H$112+H$114+K$110+K$112+K$114</f>
        <v>453</v>
      </c>
      <c r="F152" s="83">
        <f>+E152/E$155</f>
        <v>0.4575757575757576</v>
      </c>
      <c r="G152" s="84">
        <f>+SUM(H$65:H$71)+SUM(K$65:K$71)+SUM(H$118:H$126)+SUM(K$118:K$126)</f>
        <v>105</v>
      </c>
      <c r="H152" s="83">
        <f>+G152/G$155</f>
        <v>0.5</v>
      </c>
    </row>
    <row r="153" spans="2:8" ht="12.75">
      <c r="B153" s="72" t="s">
        <v>84</v>
      </c>
      <c r="C153" s="20">
        <f>+E153+G153</f>
        <v>521</v>
      </c>
      <c r="D153" s="83">
        <f>+C153/C$155</f>
        <v>0.43416666666666665</v>
      </c>
      <c r="E153" s="84">
        <f>SUM(I$12:I$22)+SUM(L$12:L$22)+SUM(I$48:I$59)+SUM(L$48:L$59)+SUM(I$98:I$108)+SUM(L$98:L$108)+I$61+L$61+I$110+I$112+I$114+L$110+L$112+L$114</f>
        <v>427</v>
      </c>
      <c r="F153" s="83">
        <f>+E153/E$155</f>
        <v>0.4313131313131313</v>
      </c>
      <c r="G153" s="84">
        <f>+SUM(I$65:I$71)+SUM(L$65:L$71)+SUM(I$118:I$126)+SUM(L$118:L$126)</f>
        <v>94</v>
      </c>
      <c r="H153" s="83">
        <f>+G153/G$155</f>
        <v>0.44761904761904764</v>
      </c>
    </row>
    <row r="154" spans="2:8" ht="12.75">
      <c r="B154" s="72" t="s">
        <v>85</v>
      </c>
      <c r="C154" s="20">
        <f>+E154+G154</f>
        <v>121</v>
      </c>
      <c r="D154" s="83">
        <f>+C154/C$155</f>
        <v>0.10083333333333333</v>
      </c>
      <c r="E154" s="84">
        <f>SUM(J$12:J$22)+SUM(M$12:M$22)+SUM(J$48:J$59)+SUM(M$48:M$59)+SUM(J$98:J$108)+SUM(M$98:M$108)+J$61+M$61+J$110+J$112+J$114+M$110+M$112+M$114</f>
        <v>110</v>
      </c>
      <c r="F154" s="83">
        <f>+E154/E$155</f>
        <v>0.1111111111111111</v>
      </c>
      <c r="G154" s="84">
        <f>+SUM(J$65:J$71)+SUM(M$65:M$71)+SUM(J$118:J$126)+SUM(M$118:M$126)</f>
        <v>11</v>
      </c>
      <c r="H154" s="83">
        <f>+G154/G$155</f>
        <v>0.05238095238095238</v>
      </c>
    </row>
    <row r="155" spans="2:8" ht="12.75">
      <c r="B155" s="72" t="s">
        <v>80</v>
      </c>
      <c r="C155" s="20">
        <f>+E155+G155</f>
        <v>1200</v>
      </c>
      <c r="D155" s="83">
        <f>+C155/C$155</f>
        <v>1</v>
      </c>
      <c r="E155" s="20">
        <f>SUM(E152:E154)</f>
        <v>990</v>
      </c>
      <c r="F155" s="83">
        <f>+E155/E$155</f>
        <v>1</v>
      </c>
      <c r="G155" s="20">
        <f>SUM(G152:G154)</f>
        <v>210</v>
      </c>
      <c r="H155" s="83">
        <f>+G155/G$155</f>
        <v>1</v>
      </c>
    </row>
    <row r="156" spans="2:8" ht="12.75">
      <c r="B156" s="20"/>
      <c r="C156" s="20"/>
      <c r="D156" s="20"/>
      <c r="E156" s="20"/>
      <c r="F156" s="20"/>
      <c r="G156" s="20"/>
      <c r="H156" s="20"/>
    </row>
    <row r="157" spans="2:8" ht="12.75">
      <c r="B157" s="89" t="s">
        <v>143</v>
      </c>
      <c r="C157" s="20"/>
      <c r="D157" s="20"/>
      <c r="E157" s="20"/>
      <c r="F157" s="20"/>
      <c r="G157" s="20"/>
      <c r="H157" s="20"/>
    </row>
    <row r="158" spans="2:8" ht="12.75">
      <c r="B158" s="20"/>
      <c r="C158" s="72" t="s">
        <v>80</v>
      </c>
      <c r="D158" s="72" t="s">
        <v>45</v>
      </c>
      <c r="E158" s="72" t="s">
        <v>110</v>
      </c>
      <c r="F158" s="72" t="s">
        <v>45</v>
      </c>
      <c r="G158" s="72" t="s">
        <v>111</v>
      </c>
      <c r="H158" s="72" t="s">
        <v>45</v>
      </c>
    </row>
    <row r="159" spans="2:8" ht="12.75">
      <c r="B159" s="72" t="s">
        <v>83</v>
      </c>
      <c r="C159" s="20">
        <f>+E159+G159</f>
        <v>566</v>
      </c>
      <c r="D159" s="83">
        <f>+C159/C$155</f>
        <v>0.4716666666666667</v>
      </c>
      <c r="E159" s="84">
        <f>SUM(H$12:H$22)+SUM(K$12:K$22)+SUM(H$48:H$59)+SUM(K$48:K$59)+SUM(H$98:H$107)+SUM(K$98:K$107)+H$61+K$61+H$109+H$111+H$113+H$115++K$109+K$111+K$113+K$115</f>
        <v>461</v>
      </c>
      <c r="F159" s="83">
        <f>+E159/E$155</f>
        <v>0.46565656565656566</v>
      </c>
      <c r="G159" s="84">
        <f>+SUM(H$65:H$71)+SUM(K$65:K$71)+SUM(H$118:H$126)+SUM(K$118:K$126)</f>
        <v>105</v>
      </c>
      <c r="H159" s="83">
        <f>+G159/G$155</f>
        <v>0.5</v>
      </c>
    </row>
    <row r="160" spans="2:8" ht="12.75">
      <c r="B160" s="72" t="s">
        <v>84</v>
      </c>
      <c r="C160" s="20">
        <f>+E160+G160</f>
        <v>513</v>
      </c>
      <c r="D160" s="83">
        <f>+C160/C$155</f>
        <v>0.4275</v>
      </c>
      <c r="E160" s="84">
        <f>SUM(I$12:I$22)+SUM(L$12:L$22)+SUM(I$48:I$59)+SUM(L$48:L$59)+SUM(I$98:I$107)+SUM(L$98:L$107)+I$61+L$61+I$109+I$111+I$113+I$115++L$109+L$111+L$113+L$115</f>
        <v>419</v>
      </c>
      <c r="F160" s="83">
        <f>+E160/E$155</f>
        <v>0.42323232323232324</v>
      </c>
      <c r="G160" s="84">
        <f>+SUM(I$65:I$71)+SUM(L$65:L$71)+SUM(I$118:I$126)+SUM(L$118:L$126)</f>
        <v>94</v>
      </c>
      <c r="H160" s="83">
        <f>+G160/G$155</f>
        <v>0.44761904761904764</v>
      </c>
    </row>
    <row r="161" spans="2:8" ht="12.75">
      <c r="B161" s="72" t="s">
        <v>85</v>
      </c>
      <c r="C161" s="20">
        <f>+E161+G161</f>
        <v>121</v>
      </c>
      <c r="D161" s="83">
        <f>+C161/C$155</f>
        <v>0.10083333333333333</v>
      </c>
      <c r="E161" s="84">
        <f>SUM(J$12:J$22)+SUM(M$12:M$22)+SUM(J$48:J$59)+SUM(M$48:M$59)+SUM(J$98:J$107)+SUM(M$98:M$107)+J$61+M$61+J$109+J$111+J$113+J$115+M$109+M$111+M$113+M$115</f>
        <v>110</v>
      </c>
      <c r="F161" s="83">
        <f>+E161/E$155</f>
        <v>0.1111111111111111</v>
      </c>
      <c r="G161" s="84">
        <f>+SUM(J$65:J$71)+SUM(M$65:M$71)+SUM(J$118:J$126)+SUM(M$118:M$126)</f>
        <v>11</v>
      </c>
      <c r="H161" s="83">
        <f>+G161/G$155</f>
        <v>0.05238095238095238</v>
      </c>
    </row>
    <row r="162" spans="2:8" ht="12.75">
      <c r="B162" s="72" t="s">
        <v>80</v>
      </c>
      <c r="C162" s="20">
        <f>+E162+G162</f>
        <v>1200</v>
      </c>
      <c r="D162" s="83">
        <f>+C162/C$155</f>
        <v>1</v>
      </c>
      <c r="E162" s="20">
        <f>SUM(E159:E161)</f>
        <v>990</v>
      </c>
      <c r="F162" s="83">
        <f>+E162/E$155</f>
        <v>1</v>
      </c>
      <c r="G162" s="20">
        <f>SUM(G159:G161)</f>
        <v>210</v>
      </c>
      <c r="H162" s="83">
        <f>+G162/G$155</f>
        <v>1</v>
      </c>
    </row>
    <row r="163" spans="2:8" ht="12.75">
      <c r="B163" s="20"/>
      <c r="C163" s="20"/>
      <c r="D163" s="20"/>
      <c r="E163" s="20"/>
      <c r="F163" s="20"/>
      <c r="G163" s="20"/>
      <c r="H163" s="20"/>
    </row>
    <row r="164" spans="2:8" ht="12.75">
      <c r="B164" s="89" t="s">
        <v>144</v>
      </c>
      <c r="C164" s="20"/>
      <c r="D164" s="20"/>
      <c r="E164" s="20"/>
      <c r="F164" s="20"/>
      <c r="G164" s="20"/>
      <c r="H164" s="20"/>
    </row>
    <row r="165" spans="2:8" ht="12.75">
      <c r="B165" s="20"/>
      <c r="C165" s="72" t="s">
        <v>80</v>
      </c>
      <c r="D165" s="72" t="s">
        <v>45</v>
      </c>
      <c r="E165" s="72" t="s">
        <v>110</v>
      </c>
      <c r="F165" s="72" t="s">
        <v>45</v>
      </c>
      <c r="G165" s="72" t="s">
        <v>111</v>
      </c>
      <c r="H165" s="72" t="s">
        <v>45</v>
      </c>
    </row>
    <row r="166" spans="2:8" ht="12.75">
      <c r="B166" s="72" t="s">
        <v>83</v>
      </c>
      <c r="C166" s="20">
        <f>+E166+G166</f>
        <v>552</v>
      </c>
      <c r="D166" s="83">
        <f>+C166/C$155</f>
        <v>0.46</v>
      </c>
      <c r="E166" s="84">
        <f>SUM(H$12:H$22)+SUM(K$12:K$22)+SUM(H$48:H$58)+SUM(K$48:K$58)+SUM(H$98:H$108)+SUM(K$98:K$108)+H$60+H$62+K$60+K$62++H$110+H$112+H$114+K$110+K$112+K$114</f>
        <v>447</v>
      </c>
      <c r="F166" s="83">
        <f>+E166/E$155</f>
        <v>0.45151515151515154</v>
      </c>
      <c r="G166" s="84">
        <f>+SUM(H$65:H$71)+SUM(K$65:K$71)+SUM(H$118:H$126)+SUM(K$118:K$126)</f>
        <v>105</v>
      </c>
      <c r="H166" s="83">
        <f>+G166/G$155</f>
        <v>0.5</v>
      </c>
    </row>
    <row r="167" spans="2:8" ht="12.75">
      <c r="B167" s="72" t="s">
        <v>84</v>
      </c>
      <c r="C167" s="20">
        <f>+E167+G167</f>
        <v>527</v>
      </c>
      <c r="D167" s="83">
        <f>+C167/C$155</f>
        <v>0.43916666666666665</v>
      </c>
      <c r="E167" s="84">
        <f>SUM(I$12:I$22)+SUM(L$12:L$22)+SUM(I$48:I$58)+SUM(L$48:L$58)+SUM(I$98:I$108)+SUM(L$98:L$108)+I$60+I$62+L$60+L$62+I$110+I$112+I$114+L$110+L$112+L$114</f>
        <v>433</v>
      </c>
      <c r="F167" s="83">
        <f>+E167/E$155</f>
        <v>0.43737373737373736</v>
      </c>
      <c r="G167" s="84">
        <f>+SUM(I$65:I$71)+SUM(L$65:L$71)+SUM(I$118:I$126)+SUM(L$118:L$126)</f>
        <v>94</v>
      </c>
      <c r="H167" s="83">
        <f>+G167/G$155</f>
        <v>0.44761904761904764</v>
      </c>
    </row>
    <row r="168" spans="2:8" ht="12.75">
      <c r="B168" s="72" t="s">
        <v>85</v>
      </c>
      <c r="C168" s="20">
        <f>+E168+G168</f>
        <v>121</v>
      </c>
      <c r="D168" s="83">
        <f>+C168/C$155</f>
        <v>0.10083333333333333</v>
      </c>
      <c r="E168" s="84">
        <f>SUM(J$12:J$22)+SUM(M$12:M$22)+SUM(J$48:J$58)+SUM(M$48:M$58)+SUM(J$98:J$108)+SUM(M$98:M$108)+J$60+J$62+M$60+M$62+J$110+J$112+J$114+M$110+M$112+M$114</f>
        <v>110</v>
      </c>
      <c r="F168" s="83">
        <f>+E168/E$155</f>
        <v>0.1111111111111111</v>
      </c>
      <c r="G168" s="84">
        <f>+SUM(J$65:J$71)+SUM(M$65:M$71)+SUM(J$118:J$126)+SUM(M$118:M$126)</f>
        <v>11</v>
      </c>
      <c r="H168" s="83">
        <f>+G168/G$155</f>
        <v>0.05238095238095238</v>
      </c>
    </row>
    <row r="169" spans="2:8" ht="12.75">
      <c r="B169" s="72" t="s">
        <v>80</v>
      </c>
      <c r="C169" s="20">
        <f>+E169+G169</f>
        <v>1200</v>
      </c>
      <c r="D169" s="83">
        <f>+C169/C$155</f>
        <v>1</v>
      </c>
      <c r="E169" s="20">
        <f>SUM(E166:E168)</f>
        <v>990</v>
      </c>
      <c r="F169" s="83">
        <f>+E169/E$155</f>
        <v>1</v>
      </c>
      <c r="G169" s="20">
        <f>SUM(G166:G168)</f>
        <v>210</v>
      </c>
      <c r="H169" s="83">
        <f>+G169/G$155</f>
        <v>1</v>
      </c>
    </row>
    <row r="170" spans="2:8" ht="12.75">
      <c r="B170" s="20"/>
      <c r="C170" s="20"/>
      <c r="D170" s="20"/>
      <c r="E170" s="20"/>
      <c r="F170" s="20"/>
      <c r="G170" s="20"/>
      <c r="H170" s="20"/>
    </row>
    <row r="171" spans="2:8" ht="12.75">
      <c r="B171" s="89" t="s">
        <v>145</v>
      </c>
      <c r="C171" s="20"/>
      <c r="D171" s="20"/>
      <c r="E171" s="20"/>
      <c r="F171" s="20"/>
      <c r="G171" s="20"/>
      <c r="H171" s="20"/>
    </row>
    <row r="172" spans="2:8" ht="12.75">
      <c r="B172" s="20"/>
      <c r="C172" s="72" t="s">
        <v>80</v>
      </c>
      <c r="D172" s="72" t="s">
        <v>45</v>
      </c>
      <c r="E172" s="72" t="s">
        <v>110</v>
      </c>
      <c r="F172" s="72" t="s">
        <v>45</v>
      </c>
      <c r="G172" s="72" t="s">
        <v>111</v>
      </c>
      <c r="H172" s="72" t="s">
        <v>45</v>
      </c>
    </row>
    <row r="173" spans="2:8" ht="12.75">
      <c r="B173" s="72" t="s">
        <v>83</v>
      </c>
      <c r="C173" s="20">
        <f>+E173+G173</f>
        <v>560</v>
      </c>
      <c r="D173" s="83">
        <f>+C173/C$155</f>
        <v>0.4666666666666667</v>
      </c>
      <c r="E173" s="84">
        <f>SUM(H$12:H$22)+SUM(K$12:K$22)+SUM(H$48:H$58)+SUM(K$48:K$58)+SUM(H$98:H$107)+SUM(K$98:K$107)+H$60+H$62+K$60+K$62+H$109+H$111+H$113+H$115+K$109+K$111+K$113+K$115</f>
        <v>455</v>
      </c>
      <c r="F173" s="83">
        <f>+E173/E$155</f>
        <v>0.4595959595959596</v>
      </c>
      <c r="G173" s="84">
        <f>+SUM(H$65:H$71)+SUM(K$65:K$71)+SUM(H$118:H$126)+SUM(K$118:K$126)</f>
        <v>105</v>
      </c>
      <c r="H173" s="83">
        <f>+G173/G$155</f>
        <v>0.5</v>
      </c>
    </row>
    <row r="174" spans="2:8" ht="12.75">
      <c r="B174" s="72" t="s">
        <v>84</v>
      </c>
      <c r="C174" s="20">
        <f>+E174+G174</f>
        <v>519</v>
      </c>
      <c r="D174" s="83">
        <f>+C174/C$155</f>
        <v>0.4325</v>
      </c>
      <c r="E174" s="84">
        <f>SUM(I$12:I$22)+SUM(L$12:L$22)+SUM(I$48:I$58)+SUM(L$48:L$58)+SUM(I$98:I$107)+SUM(L$98:L$107)+I$60+I$62+L$60+L$62+I$109+I$111+I$113+I$115+L$109+L$111+L$113+L$115</f>
        <v>425</v>
      </c>
      <c r="F174" s="83">
        <f>+E174/E$155</f>
        <v>0.4292929292929293</v>
      </c>
      <c r="G174" s="84">
        <f>+SUM(I$65:I$71)+SUM(L$65:L$71)+SUM(I$118:I$126)+SUM(L$118:L$126)</f>
        <v>94</v>
      </c>
      <c r="H174" s="83">
        <f>+G174/G$155</f>
        <v>0.44761904761904764</v>
      </c>
    </row>
    <row r="175" spans="2:8" ht="12.75">
      <c r="B175" s="72" t="s">
        <v>85</v>
      </c>
      <c r="C175" s="20">
        <f>+E175+G175</f>
        <v>121</v>
      </c>
      <c r="D175" s="83">
        <f>+C175/C$155</f>
        <v>0.10083333333333333</v>
      </c>
      <c r="E175" s="84">
        <f>SUM(J$12:J$22)+SUM(M$12:M$22)+SUM(J$48:J$58)+SUM(M$48:M$58)+SUM(J$98:J$107)+SUM(M$98:M$107)+J$60+J$62+M$60+M$62+J$109+J$111+J$113++J$115+M$109+M$111+M$113+M$115</f>
        <v>110</v>
      </c>
      <c r="F175" s="83">
        <f>+E175/E$155</f>
        <v>0.1111111111111111</v>
      </c>
      <c r="G175" s="84">
        <f>+SUM(J$65:J$71)+SUM(M$65:M$71)+SUM(J$118:J$126)+SUM(M$118:M$126)</f>
        <v>11</v>
      </c>
      <c r="H175" s="83">
        <f>+G175/G$155</f>
        <v>0.05238095238095238</v>
      </c>
    </row>
    <row r="176" spans="2:8" ht="12.75">
      <c r="B176" s="72" t="s">
        <v>80</v>
      </c>
      <c r="C176" s="20">
        <f>+E176+G176</f>
        <v>1200</v>
      </c>
      <c r="D176" s="83">
        <f>+C176/C$155</f>
        <v>1</v>
      </c>
      <c r="E176" s="20">
        <f>SUM(E173:E175)</f>
        <v>990</v>
      </c>
      <c r="F176" s="83">
        <f>+E176/E$155</f>
        <v>1</v>
      </c>
      <c r="G176" s="20">
        <f>SUM(G173:G175)</f>
        <v>210</v>
      </c>
      <c r="H176" s="83">
        <f>+G176/G$155</f>
        <v>1</v>
      </c>
    </row>
    <row r="178" spans="2:8" ht="12.75">
      <c r="B178" s="82" t="s">
        <v>146</v>
      </c>
      <c r="C178" s="15"/>
      <c r="D178" s="15"/>
      <c r="E178" s="15"/>
      <c r="F178" s="15"/>
      <c r="G178" s="15"/>
      <c r="H178" s="15"/>
    </row>
    <row r="179" spans="2:8" ht="12.75">
      <c r="B179" s="15"/>
      <c r="C179" s="55" t="s">
        <v>80</v>
      </c>
      <c r="D179" s="55" t="s">
        <v>45</v>
      </c>
      <c r="E179" s="55" t="s">
        <v>110</v>
      </c>
      <c r="F179" s="55" t="s">
        <v>45</v>
      </c>
      <c r="G179" s="55" t="s">
        <v>111</v>
      </c>
      <c r="H179" s="55" t="s">
        <v>45</v>
      </c>
    </row>
    <row r="180" spans="2:8" ht="12.75">
      <c r="B180" s="55" t="s">
        <v>83</v>
      </c>
      <c r="C180" s="15">
        <f>+E180+G180</f>
        <v>559</v>
      </c>
      <c r="D180" s="57">
        <f>+C180/C$155</f>
        <v>0.4658333333333333</v>
      </c>
      <c r="E180" s="15">
        <f>+(E152+E159+E166+E173)/4</f>
        <v>454</v>
      </c>
      <c r="F180" s="57">
        <f>+E180/E$155</f>
        <v>0.4585858585858586</v>
      </c>
      <c r="G180" s="15">
        <f>+(G152+G159+G166+G173)/4</f>
        <v>105</v>
      </c>
      <c r="H180" s="57">
        <f>+G180/G$155</f>
        <v>0.5</v>
      </c>
    </row>
    <row r="181" spans="2:8" ht="12.75">
      <c r="B181" s="55" t="s">
        <v>84</v>
      </c>
      <c r="C181" s="15">
        <f>+E181+G181</f>
        <v>520</v>
      </c>
      <c r="D181" s="57">
        <f>+C181/C$155</f>
        <v>0.43333333333333335</v>
      </c>
      <c r="E181" s="15">
        <f>+(E153+E160+E167+E174)/4</f>
        <v>426</v>
      </c>
      <c r="F181" s="57">
        <f>+E181/E$155</f>
        <v>0.4303030303030303</v>
      </c>
      <c r="G181" s="15">
        <f>+(G153+G160+G167+G174)/4</f>
        <v>94</v>
      </c>
      <c r="H181" s="57">
        <f>+G181/G$155</f>
        <v>0.44761904761904764</v>
      </c>
    </row>
    <row r="182" spans="2:8" ht="12.75">
      <c r="B182" s="55" t="s">
        <v>85</v>
      </c>
      <c r="C182" s="15">
        <f>+E182+G182</f>
        <v>121</v>
      </c>
      <c r="D182" s="57">
        <f>+C182/C$155</f>
        <v>0.10083333333333333</v>
      </c>
      <c r="E182" s="15">
        <f>+(E154+E161+E168+E175)/4</f>
        <v>110</v>
      </c>
      <c r="F182" s="57">
        <f>+E182/E$155</f>
        <v>0.1111111111111111</v>
      </c>
      <c r="G182" s="15">
        <f>+(G154+G161+G168+G175)/4</f>
        <v>11</v>
      </c>
      <c r="H182" s="57">
        <f>+G182/G$155</f>
        <v>0.05238095238095238</v>
      </c>
    </row>
    <row r="183" spans="2:8" ht="12.75">
      <c r="B183" s="55" t="s">
        <v>80</v>
      </c>
      <c r="C183" s="15">
        <f>+E183+G183</f>
        <v>1200</v>
      </c>
      <c r="D183" s="57">
        <f>+C183/C$155</f>
        <v>1</v>
      </c>
      <c r="E183" s="15">
        <f>+SUM(E180:E182)</f>
        <v>990</v>
      </c>
      <c r="F183" s="57">
        <f>+E183/E$155</f>
        <v>1</v>
      </c>
      <c r="G183" s="15">
        <f>+SUM(G180:G182)</f>
        <v>210</v>
      </c>
      <c r="H183" s="57">
        <f>+G183/G$155</f>
        <v>1</v>
      </c>
    </row>
    <row r="186" spans="3:4" ht="12.75">
      <c r="C186" s="79" t="s">
        <v>133</v>
      </c>
      <c r="D186" s="79" t="s">
        <v>45</v>
      </c>
    </row>
    <row r="187" spans="2:4" ht="12.75">
      <c r="B187" s="15" t="s">
        <v>134</v>
      </c>
      <c r="C187" s="58">
        <f>G20+G55+G56+G59+G61+G104+G108+G110+G112+G114+G183</f>
        <v>412</v>
      </c>
      <c r="D187" s="80">
        <f>(C187/C$155)*100</f>
        <v>34.333333333333336</v>
      </c>
    </row>
  </sheetData>
  <sheetProtection/>
  <mergeCells count="38">
    <mergeCell ref="N95:N97"/>
    <mergeCell ref="F96:F97"/>
    <mergeCell ref="H96:J96"/>
    <mergeCell ref="K96:M96"/>
    <mergeCell ref="G95:M95"/>
    <mergeCell ref="H130:J130"/>
    <mergeCell ref="K130:M130"/>
    <mergeCell ref="B136:E136"/>
    <mergeCell ref="H128:J128"/>
    <mergeCell ref="K128:M128"/>
    <mergeCell ref="B81:E81"/>
    <mergeCell ref="A95:A97"/>
    <mergeCell ref="B95:B97"/>
    <mergeCell ref="C95:E95"/>
    <mergeCell ref="G73:I73"/>
    <mergeCell ref="J73:L73"/>
    <mergeCell ref="G75:I75"/>
    <mergeCell ref="J75:L75"/>
    <mergeCell ref="N45:N47"/>
    <mergeCell ref="F46:F47"/>
    <mergeCell ref="H46:J46"/>
    <mergeCell ref="K46:M46"/>
    <mergeCell ref="A45:A47"/>
    <mergeCell ref="B45:B47"/>
    <mergeCell ref="C45:E45"/>
    <mergeCell ref="G45:M45"/>
    <mergeCell ref="H24:J24"/>
    <mergeCell ref="K24:M24"/>
    <mergeCell ref="B27:E27"/>
    <mergeCell ref="B28:E28"/>
    <mergeCell ref="N9:N11"/>
    <mergeCell ref="F10:F11"/>
    <mergeCell ref="H10:J10"/>
    <mergeCell ref="K10:M10"/>
    <mergeCell ref="A9:A11"/>
    <mergeCell ref="B9:B11"/>
    <mergeCell ref="C9:E9"/>
    <mergeCell ref="G9:M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2010-04-13T11:27:31Z</cp:lastPrinted>
  <dcterms:created xsi:type="dcterms:W3CDTF">2009-03-13T14:33:04Z</dcterms:created>
  <dcterms:modified xsi:type="dcterms:W3CDTF">2011-06-06T12:08:15Z</dcterms:modified>
  <cp:category/>
  <cp:version/>
  <cp:contentType/>
  <cp:contentStatus/>
</cp:coreProperties>
</file>